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rvdc\documentos\ENGENHARIA_PROJETOS\DOCUMENTOS SETOR ENGENHARIA\Comissão Técnica de Engenharia\Editais - 2024\Edital 01.2024 - C Cirurgico\"/>
    </mc:Choice>
  </mc:AlternateContent>
  <xr:revisionPtr revIDLastSave="0" documentId="13_ncr:1_{D89FF3BA-8466-402B-A512-2EAD3399A038}" xr6:coauthVersionLast="47" xr6:coauthVersionMax="47" xr10:uidLastSave="{00000000-0000-0000-0000-000000000000}"/>
  <bookViews>
    <workbookView xWindow="-120" yWindow="-120" windowWidth="20730" windowHeight="11040" tabRatio="902" activeTab="2" xr2:uid="{00000000-000D-0000-FFFF-FFFF00000000}"/>
  </bookViews>
  <sheets>
    <sheet name="PLANILHA Anexo II" sheetId="13" r:id="rId1"/>
    <sheet name="composições Anexo II" sheetId="25" r:id="rId2"/>
    <sheet name="Cronograma Anexo XIII" sheetId="26" r:id="rId3"/>
    <sheet name="HIDRAULICA orç" sheetId="43" state="hidden" r:id="rId4"/>
  </sheets>
  <externalReferences>
    <externalReference r:id="rId5"/>
    <externalReference r:id="rId6"/>
  </externalReferences>
  <definedNames>
    <definedName name="_xlnm._FilterDatabase" localSheetId="3" hidden="1">'HIDRAULICA orç'!$A$3:$H$338</definedName>
    <definedName name="_xlnm._FilterDatabase" localSheetId="0" hidden="1">'PLANILHA Anexo II'!$B$10:$K$253</definedName>
    <definedName name="A21.01.06">#REF!</definedName>
    <definedName name="A21.01.11">#REF!</definedName>
    <definedName name="A21.01.13">#REF!</definedName>
    <definedName name="A21.03.42">#REF!</definedName>
    <definedName name="A21.05.03">#REF!</definedName>
    <definedName name="A30.01.01">#REF!</definedName>
    <definedName name="A30.02.03">#REF!</definedName>
    <definedName name="A30.03.01">#REF!</definedName>
    <definedName name="A30.03.11">#REF!</definedName>
    <definedName name="A30.03.16">#REF!</definedName>
    <definedName name="A30.04.01">#REF!</definedName>
    <definedName name="A30.04.02">#REF!</definedName>
    <definedName name="A35.01.04">#REF!</definedName>
    <definedName name="A35.01.05">#REF!</definedName>
    <definedName name="A35.01.06">#REF!</definedName>
    <definedName name="A35.01.08">#REF!</definedName>
    <definedName name="A35.01.09">#REF!</definedName>
    <definedName name="A35.01.12">#REF!</definedName>
    <definedName name="A35.01.13">#REF!</definedName>
    <definedName name="A35.01.14">#REF!</definedName>
    <definedName name="A35.01.15">#REF!</definedName>
    <definedName name="A35.01.20">#REF!</definedName>
    <definedName name="A35.01.30">#REF!</definedName>
    <definedName name="A35.01.31">#REF!</definedName>
    <definedName name="A35.01.32">#REF!</definedName>
    <definedName name="A35.01.34">#REF!</definedName>
    <definedName name="A35.02.01">#REF!</definedName>
    <definedName name="A35.02.03">#REF!</definedName>
    <definedName name="A35.02.09">#REF!</definedName>
    <definedName name="A35.02.10">#REF!</definedName>
    <definedName name="A35.02.11">#REF!</definedName>
    <definedName name="A35.02.12">#REF!</definedName>
    <definedName name="A35.02.15">#REF!</definedName>
    <definedName name="A35.03.02">#REF!</definedName>
    <definedName name="A35.03.03">#REF!</definedName>
    <definedName name="A35.03.04">#REF!</definedName>
    <definedName name="A35.03.07">#REF!</definedName>
    <definedName name="A35.03.08">#REF!</definedName>
    <definedName name="A35.04.01">#REF!</definedName>
    <definedName name="A35.04.02">#REF!</definedName>
    <definedName name="A35.04.03">#REF!</definedName>
    <definedName name="A35.04.04">#REF!</definedName>
    <definedName name="A35.04.05">#REF!</definedName>
    <definedName name="A35.04.08">#REF!</definedName>
    <definedName name="A35.04.10">#REF!</definedName>
    <definedName name="A35.05.01">#REF!</definedName>
    <definedName name="A35.05.02">#REF!</definedName>
    <definedName name="A35.05.04">#REF!</definedName>
    <definedName name="A35.05.06">#REF!</definedName>
    <definedName name="A35.05.08">#REF!</definedName>
    <definedName name="A35.05.18">#REF!</definedName>
    <definedName name="A35.05.20">#REF!</definedName>
    <definedName name="A35.05.24">#REF!</definedName>
    <definedName name="A35.06.02">#REF!</definedName>
    <definedName name="A35.06.25">#REF!</definedName>
    <definedName name="A35.06.29">#REF!</definedName>
    <definedName name="A35.07.02">#REF!</definedName>
    <definedName name="A35.07.04">#REF!</definedName>
    <definedName name="A35.07.05">#REF!</definedName>
    <definedName name="A35.07.06">#REF!</definedName>
    <definedName name="A35.07.07">#REF!</definedName>
    <definedName name="A35.07.11">#REF!</definedName>
    <definedName name="A40.01.01">#REF!</definedName>
    <definedName name="A40.01.04">#REF!</definedName>
    <definedName name="A40.01.06">#REF!</definedName>
    <definedName name="A40.01.07">#REF!</definedName>
    <definedName name="A40.01.11">#REF!</definedName>
    <definedName name="A40.01.12">#REF!</definedName>
    <definedName name="A40.01.13">#REF!</definedName>
    <definedName name="A40.01.14">#REF!</definedName>
    <definedName name="A40.01.20">#REF!</definedName>
    <definedName name="A40.01.21">#REF!</definedName>
    <definedName name="A40.01.22">#REF!</definedName>
    <definedName name="A40.01.23">#REF!</definedName>
    <definedName name="A40.02.01">#REF!</definedName>
    <definedName name="A40.02.04">#REF!</definedName>
    <definedName name="A40.02.05">#REF!</definedName>
    <definedName name="A40.02.06">#REF!</definedName>
    <definedName name="A40.02.06.">#REF!</definedName>
    <definedName name="A40.02.07">#REF!</definedName>
    <definedName name="A40.02.08">#REF!</definedName>
    <definedName name="A40.02.10">#REF!</definedName>
    <definedName name="A40.02.11">#REF!</definedName>
    <definedName name="A40.02.12">#REF!</definedName>
    <definedName name="A40.02.13">#REF!</definedName>
    <definedName name="A40.02.39">#REF!</definedName>
    <definedName name="A40.02.43">#REF!</definedName>
    <definedName name="A40.02.44">#REF!</definedName>
    <definedName name="A40.03.01">#REF!</definedName>
    <definedName name="A40.03.03">#REF!</definedName>
    <definedName name="A40.03.15">#REF!</definedName>
    <definedName name="A40.03.16">#REF!</definedName>
    <definedName name="A40.03.17">#REF!</definedName>
    <definedName name="A40.03.21">#REF!</definedName>
    <definedName name="A40.03.25">#REF!</definedName>
    <definedName name="A40.03.29">#REF!</definedName>
    <definedName name="A40.03.30">#REF!</definedName>
    <definedName name="A40.03.51">#REF!</definedName>
    <definedName name="A40.03.52">#REF!</definedName>
    <definedName name="A40.03.54">#REF!</definedName>
    <definedName name="A40.03.55">#REF!</definedName>
    <definedName name="A40.04.02">#REF!</definedName>
    <definedName name="A40.04.09">#REF!</definedName>
    <definedName name="A40.04.12">#REF!</definedName>
    <definedName name="A40.04.13">#REF!</definedName>
    <definedName name="A40.04.21">#REF!</definedName>
    <definedName name="A40.04.28">#REF!</definedName>
    <definedName name="A40.04.31">#REF!</definedName>
    <definedName name="A40.04.37">#REF!</definedName>
    <definedName name="A40.04.38">#REF!</definedName>
    <definedName name="A40.05.06">#REF!</definedName>
    <definedName name="A40.05.36">#REF!</definedName>
    <definedName name="A40.05.82">#REF!</definedName>
    <definedName name="A40.05.83">#REF!</definedName>
    <definedName name="A60.01.01">#REF!</definedName>
    <definedName name="A60.01.07">#REF!</definedName>
    <definedName name="A60.01.12">#REF!</definedName>
    <definedName name="A60.01.13">#REF!</definedName>
    <definedName name="A60.01.15">#REF!</definedName>
    <definedName name="A60.01.18">#REF!</definedName>
    <definedName name="A60.01.20">#REF!</definedName>
    <definedName name="A60.02.01">#REF!</definedName>
    <definedName name="A60.02.02">#REF!</definedName>
    <definedName name="A60.02.04">#REF!</definedName>
    <definedName name="A60.02.05">#REF!</definedName>
    <definedName name="A60.02.20">#REF!</definedName>
    <definedName name="A60.02.35">#REF!</definedName>
    <definedName name="A60.04.02">#REF!</definedName>
    <definedName name="A60.05.03">#REF!</definedName>
    <definedName name="A60.07.02">#REF!</definedName>
    <definedName name="A70.01.01">#REF!</definedName>
    <definedName name="A70.01.04">#REF!</definedName>
    <definedName name="A70.01.06">#REF!</definedName>
    <definedName name="A70.01.07">#REF!</definedName>
    <definedName name="A70.01.08">#REF!</definedName>
    <definedName name="A70.01.10">#REF!</definedName>
    <definedName name="A70.01.11">#REF!</definedName>
    <definedName name="A70.01.12">#REF!</definedName>
    <definedName name="A70.01.17">#REF!</definedName>
    <definedName name="A70.01.19">#REF!</definedName>
    <definedName name="A70.01.20">#REF!</definedName>
    <definedName name="A70.01.23">#REF!</definedName>
    <definedName name="A70.01.24">#REF!</definedName>
    <definedName name="A70.01.26">#REF!</definedName>
    <definedName name="A70.01.45">#REF!</definedName>
    <definedName name="A70.02.01">#REF!</definedName>
    <definedName name="A70.02.02">#REF!</definedName>
    <definedName name="A70.02.09">#REF!</definedName>
    <definedName name="A70.02.23">#REF!</definedName>
    <definedName name="A70.02.26">#REF!</definedName>
    <definedName name="A70.02.27">#REF!</definedName>
    <definedName name="A70.02.34">#REF!</definedName>
    <definedName name="A70.02.44">#REF!</definedName>
    <definedName name="A70.02.51">#REF!</definedName>
    <definedName name="A70.02.55">#REF!</definedName>
    <definedName name="A70.03.01">#REF!</definedName>
    <definedName name="A70.03.02">#REF!</definedName>
    <definedName name="A70.03.14">#REF!</definedName>
    <definedName name="A70.03.15">#REF!</definedName>
    <definedName name="A70.03.17">#REF!</definedName>
    <definedName name="A70.03.18">#REF!</definedName>
    <definedName name="A70.03.28">#REF!</definedName>
    <definedName name="A70.03.31">#REF!</definedName>
    <definedName name="A70.03.32">#REF!</definedName>
    <definedName name="A70.03.36">#REF!</definedName>
    <definedName name="A70.03.37">#REF!</definedName>
    <definedName name="A70.03.38">#REF!</definedName>
    <definedName name="A70.03.39">#REF!</definedName>
    <definedName name="A70.03.40">#REF!</definedName>
    <definedName name="A70.03.41">#REF!</definedName>
    <definedName name="A70.03.42">#REF!</definedName>
    <definedName name="A70.03.42A">#REF!</definedName>
    <definedName name="A70.03.43">#REF!</definedName>
    <definedName name="A70.07.30">#REF!</definedName>
    <definedName name="A70.07.30A">#REF!</definedName>
    <definedName name="A70.07.33">#REF!</definedName>
    <definedName name="A70.07.35">#REF!</definedName>
    <definedName name="A70.90.15">#REF!</definedName>
    <definedName name="A70.90.16">#REF!</definedName>
    <definedName name="A70.90.21">#REF!</definedName>
    <definedName name="A80.01.02">#REF!</definedName>
    <definedName name="A80.01.05">#REF!</definedName>
    <definedName name="A80.01.06">#REF!</definedName>
    <definedName name="A80.01.10">#REF!</definedName>
    <definedName name="A80.01.11">#REF!</definedName>
    <definedName name="A80.01.12">#REF!</definedName>
    <definedName name="A80.02.01">#REF!</definedName>
    <definedName name="A80.02.02">#REF!</definedName>
    <definedName name="A80.02.03">#REF!</definedName>
    <definedName name="A80.02.05">#REF!</definedName>
    <definedName name="A80.02.06">#REF!</definedName>
    <definedName name="A80.02.10">#REF!</definedName>
    <definedName name="A80.02.22">#REF!</definedName>
    <definedName name="A80.02.31">#REF!</definedName>
    <definedName name="A80.03.01">#REF!</definedName>
    <definedName name="A80.03.03">#REF!</definedName>
    <definedName name="A80.03.08">#REF!</definedName>
    <definedName name="A80.03.09">#REF!</definedName>
    <definedName name="A80.03.10">#REF!</definedName>
    <definedName name="A80.03.11">#REF!</definedName>
    <definedName name="A80.03.27">#REF!</definedName>
    <definedName name="A80.06.01">#REF!</definedName>
    <definedName name="A80.06.03">#REF!</definedName>
    <definedName name="A80.06.04">#REF!</definedName>
    <definedName name="A80.06.24">#REF!</definedName>
    <definedName name="A80.06.32">#REF!</definedName>
    <definedName name="A85.01.11">#REF!</definedName>
    <definedName name="A85.01.12">#REF!</definedName>
    <definedName name="A85.01.13">#REF!</definedName>
    <definedName name="A85.01.14">#REF!</definedName>
    <definedName name="A85.01.85">#REF!</definedName>
    <definedName name="A85.02.02">#REF!</definedName>
    <definedName name="A85.02.03">#REF!</definedName>
    <definedName name="A85.03.01">#REF!</definedName>
    <definedName name="A85.03.02">#REF!</definedName>
    <definedName name="A85.03.05">#REF!</definedName>
    <definedName name="A92.01.74">#REF!</definedName>
    <definedName name="A92.01.75">#REF!</definedName>
    <definedName name="A92.01.76">#REF!</definedName>
    <definedName name="A92.05.44">#REF!</definedName>
    <definedName name="aaaaa">#REF!</definedName>
    <definedName name="ACOMPANHAMENTO" hidden="1">IF(VALUE([1]MENU!$O$4)=2,"BM","PLE")</definedName>
    <definedName name="_xlnm.Print_Area" localSheetId="1">'composições Anexo II'!$A$1:$E$53</definedName>
    <definedName name="_xlnm.Print_Area" localSheetId="2">'Cronograma Anexo XIII'!$A$1:$Q$53</definedName>
    <definedName name="_xlnm.Print_Area" localSheetId="3">'HIDRAULICA orç'!$I$172:$BG$249</definedName>
    <definedName name="_xlnm.Print_Area" localSheetId="0">'PLANILHA Anexo II'!$B$1:$M$252</definedName>
    <definedName name="AUTOEVENTO" hidden="1">[1]CÁLCULO!$A$12</definedName>
    <definedName name="BANCO1">#REF!</definedName>
    <definedName name="BANCO2">#REF!</definedName>
    <definedName name="BANCO3">#REF!</definedName>
    <definedName name="BANCO4">#REF!</definedName>
    <definedName name="BDI.Opcao" localSheetId="2" hidden="1">[2]DADOS!$F$18</definedName>
    <definedName name="BDI.Opcao" hidden="1">[1]DADOS!$F$18</definedName>
    <definedName name="BDI.TipoObra" localSheetId="2" hidden="1">[2]BDI!$A$138:$A$146</definedName>
    <definedName name="BDI.TipoObra" hidden="1">[1]BDI!$A$138:$A$146</definedName>
    <definedName name="CÁLCULO.TotalAdmLocal" hidden="1">IF(AUTOEVENTO="manual",SUMIF([1]CÁLCULO!$M$15:$M$266,1,[1]ORÇAMENTO!$X$15:$X$266),0)</definedName>
    <definedName name="ÇÇ">#REF!</definedName>
    <definedName name="CRONO.LinhasNecessarias" hidden="1">COUNTIF([1]QCI!$B$13:$B$24,"Manual")+COUNTIF([1]QCI!$B$13:$B$24,"SemiAuto")+COUNT([0]!ORÇAMENTO.ListaCrono)</definedName>
    <definedName name="CRONO.MaxParc" hidden="1">[1]CRONO!$G65536+[1]CRONO!A1</definedName>
    <definedName name="d">#REF!</definedName>
    <definedName name="DESONERACAO" localSheetId="2" hidden="1">IF(OR('Cronograma Anexo XIII'!Import.Desoneracao="DESONERADO",'Cronograma Anexo XIII'!Import.Desoneracao="SIM"),"SIM","NÃO")</definedName>
    <definedName name="DESONERACAO" hidden="1">IF(OR('Cronograma Anexo XIII'!Import.Desoneracao="DESONERADO",'Cronograma Anexo XIII'!Import.Desoneracao="SIM"),"SIM","NÃO")</definedName>
    <definedName name="FFFF">#REF!</definedName>
    <definedName name="FFSS">#REF!</definedName>
    <definedName name="GGG">#REF!</definedName>
    <definedName name="GGGJ">#REF!</definedName>
    <definedName name="HH">#REF!</definedName>
    <definedName name="Import.Apelido" localSheetId="2" hidden="1">[2]DADOS!$F$16</definedName>
    <definedName name="Import.Apelido" hidden="1">[1]DADOS!$F$16</definedName>
    <definedName name="Import.CR" localSheetId="2" hidden="1">[2]DADOS!$F$7</definedName>
    <definedName name="Import.CR" hidden="1">[1]DADOS!$F$7</definedName>
    <definedName name="Import.CTEF" hidden="1">[1]DADOS!$F$36</definedName>
    <definedName name="Import.DescLote" localSheetId="2" hidden="1">[2]DADOS!$F$17</definedName>
    <definedName name="Import.DescLote" hidden="1">[1]DADOS!$F$17</definedName>
    <definedName name="Import.Desoneracao" localSheetId="2" hidden="1">OFFSET([2]DADOS!$G$18,0,-1)</definedName>
    <definedName name="Import.Desoneracao" hidden="1">OFFSET([1]DADOS!$G$18,0,-1)</definedName>
    <definedName name="Import.empresa" hidden="1">[1]DADOS!$F$37</definedName>
    <definedName name="Import.Município" localSheetId="2" hidden="1">[2]DADOS!$F$6</definedName>
    <definedName name="Import.Município" hidden="1">[1]DADOS!$F$6</definedName>
    <definedName name="Import.Proponente" localSheetId="2" hidden="1">[2]DADOS!$F$5</definedName>
    <definedName name="Import.Proponente" hidden="1">[1]DADOS!$F$5</definedName>
    <definedName name="import.recurso" hidden="1">[1]DADOS!$F$4</definedName>
    <definedName name="Import.RespOrçamento" localSheetId="2" hidden="1">[2]DADOS!$F$22:$F$24</definedName>
    <definedName name="Import.RespOrçamento" hidden="1">[1]DADOS!$F$22:$F$24</definedName>
    <definedName name="Import.SICONV" localSheetId="2" hidden="1">[2]DADOS!$F$8</definedName>
    <definedName name="Import.SICONV" hidden="1">[1]DADOS!$F$8</definedName>
    <definedName name="JWWW">#REF!</definedName>
    <definedName name="KK">#REF!</definedName>
    <definedName name="ORÇAMENTO.ListaCrono" hidden="1">OFFSET([1]ORÇAMENTO!$AD$15,1,0):OFFSET([1]ORÇAMENTO!$AD$266,-1,0)</definedName>
    <definedName name="QCI.ExisteManual" hidden="1">(COUNTIF([1]QCI!$B$13:$B$24,"Manual")+COUNTIF([1]QCI!$B$13:$B$24,"SemiAuto"))&gt;0</definedName>
    <definedName name="RESUMO">#REF!</definedName>
    <definedName name="RR">#REF!</definedName>
    <definedName name="sss">#REF!</definedName>
    <definedName name="sssss">#REF!</definedName>
    <definedName name="TIPOORCAMENTO" hidden="1">IF(VALUE([1]MENU!$O$3)=2,"Licitado","Proposto")</definedName>
    <definedName name="_xlnm.Print_Titles" localSheetId="1">'composições Anexo II'!$1:$9</definedName>
    <definedName name="_xlnm.Print_Titles" localSheetId="2">'Cronograma Anexo XIII'!$1:$9</definedName>
    <definedName name="_xlnm.Print_Titles" localSheetId="3">'HIDRAULICA orç'!$2:$3</definedName>
    <definedName name="_xlnm.Print_Titles" localSheetId="0">'PLANILHA Anexo II'!$1:$10</definedName>
    <definedName name="TT">#REF!</definedName>
    <definedName name="TT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8" i="13" l="1"/>
  <c r="M248" i="13" s="1"/>
  <c r="L246" i="13"/>
  <c r="M246" i="13" s="1"/>
  <c r="L244" i="13"/>
  <c r="M244" i="13" s="1"/>
  <c r="L243" i="13"/>
  <c r="M243" i="13" s="1"/>
  <c r="L242" i="13"/>
  <c r="M242" i="13" s="1"/>
  <c r="L241" i="13"/>
  <c r="M241" i="13" s="1"/>
  <c r="L240" i="13"/>
  <c r="M240" i="13" s="1"/>
  <c r="L239" i="13"/>
  <c r="M239" i="13" s="1"/>
  <c r="L237" i="13"/>
  <c r="M237" i="13" s="1"/>
  <c r="L236" i="13"/>
  <c r="M236" i="13" s="1"/>
  <c r="L235" i="13"/>
  <c r="M235" i="13" s="1"/>
  <c r="L233" i="13"/>
  <c r="M233" i="13" s="1"/>
  <c r="L232" i="13"/>
  <c r="M232" i="13" s="1"/>
  <c r="L230" i="13"/>
  <c r="M230" i="13" s="1"/>
  <c r="L228" i="13"/>
  <c r="M228" i="13" s="1"/>
  <c r="L227" i="13"/>
  <c r="M227" i="13" s="1"/>
  <c r="L226" i="13"/>
  <c r="M226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M204" i="13" s="1"/>
  <c r="L203" i="13"/>
  <c r="M203" i="13" s="1"/>
  <c r="L202" i="13"/>
  <c r="M202" i="13" s="1"/>
  <c r="L200" i="13"/>
  <c r="M200" i="13" s="1"/>
  <c r="L199" i="13"/>
  <c r="M199" i="13" s="1"/>
  <c r="L198" i="13"/>
  <c r="M198" i="13" s="1"/>
  <c r="L196" i="13"/>
  <c r="M196" i="13" s="1"/>
  <c r="L195" i="13"/>
  <c r="M195" i="13" s="1"/>
  <c r="L194" i="13"/>
  <c r="M194" i="13" s="1"/>
  <c r="L193" i="13"/>
  <c r="M193" i="13" s="1"/>
  <c r="L192" i="13"/>
  <c r="M192" i="13" s="1"/>
  <c r="L191" i="13"/>
  <c r="M191" i="13" s="1"/>
  <c r="L190" i="13"/>
  <c r="M190" i="13" s="1"/>
  <c r="L189" i="13"/>
  <c r="M189" i="13" s="1"/>
  <c r="L188" i="13"/>
  <c r="M188" i="13" s="1"/>
  <c r="L187" i="13"/>
  <c r="M187" i="13" s="1"/>
  <c r="L186" i="13"/>
  <c r="M186" i="13" s="1"/>
  <c r="L185" i="13"/>
  <c r="M185" i="13" s="1"/>
  <c r="L184" i="13"/>
  <c r="M184" i="13" s="1"/>
  <c r="L183" i="13"/>
  <c r="M183" i="13" s="1"/>
  <c r="L182" i="13"/>
  <c r="M182" i="13" s="1"/>
  <c r="L181" i="13"/>
  <c r="M181" i="13" s="1"/>
  <c r="L180" i="13"/>
  <c r="M180" i="13" s="1"/>
  <c r="L179" i="13"/>
  <c r="M179" i="13" s="1"/>
  <c r="L178" i="13"/>
  <c r="M178" i="13" s="1"/>
  <c r="L177" i="13"/>
  <c r="M177" i="13" s="1"/>
  <c r="L176" i="13"/>
  <c r="M176" i="13" s="1"/>
  <c r="L175" i="13"/>
  <c r="M175" i="13" s="1"/>
  <c r="L174" i="13"/>
  <c r="M174" i="13" s="1"/>
  <c r="L173" i="13"/>
  <c r="M173" i="13" s="1"/>
  <c r="L172" i="13"/>
  <c r="M172" i="13" s="1"/>
  <c r="L171" i="13"/>
  <c r="M171" i="13" s="1"/>
  <c r="L170" i="13"/>
  <c r="M170" i="13" s="1"/>
  <c r="L169" i="13"/>
  <c r="M169" i="13" s="1"/>
  <c r="L168" i="13"/>
  <c r="M168" i="13" s="1"/>
  <c r="L167" i="13"/>
  <c r="M167" i="13" s="1"/>
  <c r="L166" i="13"/>
  <c r="M166" i="13" s="1"/>
  <c r="L165" i="13"/>
  <c r="M165" i="13" s="1"/>
  <c r="L164" i="13"/>
  <c r="M164" i="13" s="1"/>
  <c r="L163" i="13"/>
  <c r="M163" i="13" s="1"/>
  <c r="L162" i="13"/>
  <c r="M162" i="13" s="1"/>
  <c r="L161" i="13"/>
  <c r="M161" i="13" s="1"/>
  <c r="L160" i="13"/>
  <c r="M160" i="13" s="1"/>
  <c r="L159" i="13"/>
  <c r="M159" i="13" s="1"/>
  <c r="L158" i="13"/>
  <c r="M158" i="13" s="1"/>
  <c r="L157" i="13"/>
  <c r="M157" i="13" s="1"/>
  <c r="L156" i="13"/>
  <c r="M156" i="13" s="1"/>
  <c r="L155" i="13"/>
  <c r="M155" i="13" s="1"/>
  <c r="L153" i="13"/>
  <c r="M153" i="13" s="1"/>
  <c r="L152" i="13"/>
  <c r="M152" i="13" s="1"/>
  <c r="L151" i="13"/>
  <c r="M151" i="13" s="1"/>
  <c r="L150" i="13"/>
  <c r="M150" i="13" s="1"/>
  <c r="L149" i="13"/>
  <c r="M149" i="13" s="1"/>
  <c r="L148" i="13"/>
  <c r="M148" i="13" s="1"/>
  <c r="L147" i="13"/>
  <c r="M147" i="13" s="1"/>
  <c r="L146" i="13"/>
  <c r="M146" i="13" s="1"/>
  <c r="L145" i="13"/>
  <c r="M145" i="13" s="1"/>
  <c r="L144" i="13"/>
  <c r="M144" i="13" s="1"/>
  <c r="L143" i="13"/>
  <c r="M143" i="13" s="1"/>
  <c r="L142" i="13"/>
  <c r="M142" i="13" s="1"/>
  <c r="L141" i="13"/>
  <c r="M141" i="13" s="1"/>
  <c r="L140" i="13"/>
  <c r="M140" i="13" s="1"/>
  <c r="L139" i="13"/>
  <c r="M139" i="13" s="1"/>
  <c r="L137" i="13"/>
  <c r="M137" i="13" s="1"/>
  <c r="L136" i="13"/>
  <c r="M136" i="13" s="1"/>
  <c r="L135" i="13"/>
  <c r="M135" i="13" s="1"/>
  <c r="L134" i="13"/>
  <c r="M134" i="13" s="1"/>
  <c r="L133" i="13"/>
  <c r="M133" i="13" s="1"/>
  <c r="L132" i="13"/>
  <c r="M132" i="13" s="1"/>
  <c r="L131" i="13"/>
  <c r="M131" i="13" s="1"/>
  <c r="L130" i="13"/>
  <c r="M130" i="13" s="1"/>
  <c r="L129" i="13"/>
  <c r="M129" i="13" s="1"/>
  <c r="L128" i="13"/>
  <c r="M128" i="13" s="1"/>
  <c r="L127" i="13"/>
  <c r="M127" i="13" s="1"/>
  <c r="L126" i="13"/>
  <c r="M126" i="13" s="1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M99" i="13" s="1"/>
  <c r="L98" i="13"/>
  <c r="M98" i="13" s="1"/>
  <c r="L97" i="13"/>
  <c r="M97" i="13" s="1"/>
  <c r="L96" i="13"/>
  <c r="M96" i="13" s="1"/>
  <c r="L95" i="13"/>
  <c r="M95" i="13" s="1"/>
  <c r="L94" i="13"/>
  <c r="M94" i="13" s="1"/>
  <c r="L93" i="13"/>
  <c r="M93" i="13" s="1"/>
  <c r="L92" i="13"/>
  <c r="M92" i="13" s="1"/>
  <c r="L91" i="13"/>
  <c r="M91" i="13" s="1"/>
  <c r="L90" i="13"/>
  <c r="M90" i="13" s="1"/>
  <c r="L89" i="13"/>
  <c r="M89" i="13" s="1"/>
  <c r="L88" i="13"/>
  <c r="M88" i="13" s="1"/>
  <c r="L87" i="13"/>
  <c r="M87" i="13" s="1"/>
  <c r="L86" i="13"/>
  <c r="M86" i="13" s="1"/>
  <c r="L85" i="13"/>
  <c r="M85" i="13" s="1"/>
  <c r="L84" i="13"/>
  <c r="M84" i="13" s="1"/>
  <c r="L83" i="13"/>
  <c r="M83" i="13" s="1"/>
  <c r="L82" i="13"/>
  <c r="M82" i="13" s="1"/>
  <c r="L81" i="13"/>
  <c r="M81" i="13" s="1"/>
  <c r="L80" i="13"/>
  <c r="M80" i="13" s="1"/>
  <c r="L79" i="13"/>
  <c r="M79" i="13" s="1"/>
  <c r="L78" i="13"/>
  <c r="M78" i="13" s="1"/>
  <c r="L77" i="13"/>
  <c r="M77" i="13" s="1"/>
  <c r="L76" i="13"/>
  <c r="M76" i="13" s="1"/>
  <c r="L75" i="13"/>
  <c r="M75" i="13" s="1"/>
  <c r="L74" i="13"/>
  <c r="M74" i="13" s="1"/>
  <c r="L72" i="13"/>
  <c r="M72" i="13" s="1"/>
  <c r="L71" i="13"/>
  <c r="M71" i="13" s="1"/>
  <c r="L70" i="13"/>
  <c r="M70" i="13" s="1"/>
  <c r="L69" i="13"/>
  <c r="M69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8" i="13"/>
  <c r="M58" i="13" s="1"/>
  <c r="L57" i="13"/>
  <c r="M57" i="13" s="1"/>
  <c r="L56" i="13"/>
  <c r="M56" i="13" s="1"/>
  <c r="L55" i="13"/>
  <c r="M55" i="13" s="1"/>
  <c r="L54" i="13"/>
  <c r="M54" i="13" s="1"/>
  <c r="L52" i="13"/>
  <c r="M52" i="13" s="1"/>
  <c r="L51" i="13"/>
  <c r="M51" i="13" s="1"/>
  <c r="L50" i="13"/>
  <c r="M50" i="13" s="1"/>
  <c r="L49" i="13"/>
  <c r="M49" i="13" s="1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L41" i="13"/>
  <c r="M41" i="13" s="1"/>
  <c r="L40" i="13"/>
  <c r="M40" i="13" s="1"/>
  <c r="L38" i="13"/>
  <c r="M38" i="13" s="1"/>
  <c r="L36" i="13"/>
  <c r="M36" i="13" s="1"/>
  <c r="L35" i="13"/>
  <c r="M35" i="13" s="1"/>
  <c r="L34" i="13"/>
  <c r="M34" i="13" s="1"/>
  <c r="L33" i="13"/>
  <c r="M33" i="13" s="1"/>
  <c r="L32" i="13"/>
  <c r="M32" i="13" s="1"/>
  <c r="L31" i="13"/>
  <c r="M31" i="13" s="1"/>
  <c r="L30" i="13"/>
  <c r="M30" i="13" s="1"/>
  <c r="L29" i="13"/>
  <c r="M29" i="13" s="1"/>
  <c r="L28" i="13"/>
  <c r="M28" i="13" s="1"/>
  <c r="L26" i="13"/>
  <c r="M26" i="13" s="1"/>
  <c r="L25" i="13"/>
  <c r="M25" i="13" s="1"/>
  <c r="L24" i="13"/>
  <c r="M24" i="13" s="1"/>
  <c r="L23" i="13"/>
  <c r="M23" i="13" s="1"/>
  <c r="L22" i="13"/>
  <c r="M22" i="13" s="1"/>
  <c r="L21" i="13"/>
  <c r="M21" i="13" s="1"/>
  <c r="L20" i="13"/>
  <c r="M20" i="13" s="1"/>
  <c r="L19" i="13"/>
  <c r="M19" i="13" s="1"/>
  <c r="L18" i="13"/>
  <c r="M18" i="13" s="1"/>
  <c r="L17" i="13"/>
  <c r="M17" i="13" s="1"/>
  <c r="L16" i="13"/>
  <c r="M16" i="13" s="1"/>
  <c r="L15" i="13"/>
  <c r="M15" i="13" s="1"/>
  <c r="L14" i="13"/>
  <c r="M14" i="13" s="1"/>
  <c r="L12" i="13"/>
  <c r="M12" i="13" s="1"/>
  <c r="I158" i="13" l="1"/>
  <c r="I159" i="13"/>
  <c r="J158" i="13" l="1"/>
  <c r="J159" i="13"/>
  <c r="I241" i="13"/>
  <c r="J241" i="13" s="1"/>
  <c r="I47" i="13" l="1"/>
  <c r="I193" i="13" l="1"/>
  <c r="J193" i="13" l="1"/>
  <c r="I18" i="13"/>
  <c r="I61" i="13"/>
  <c r="I62" i="13"/>
  <c r="I63" i="13"/>
  <c r="I64" i="13"/>
  <c r="I65" i="13"/>
  <c r="I66" i="13"/>
  <c r="I67" i="13"/>
  <c r="I60" i="13"/>
  <c r="I51" i="13"/>
  <c r="J62" i="13" l="1"/>
  <c r="J64" i="13"/>
  <c r="J66" i="13"/>
  <c r="J63" i="13"/>
  <c r="J61" i="13"/>
  <c r="J65" i="13"/>
  <c r="I71" i="13"/>
  <c r="I72" i="13"/>
  <c r="J51" i="13"/>
  <c r="J71" i="13" l="1"/>
  <c r="J72" i="13"/>
  <c r="I246" i="13" l="1"/>
  <c r="J246" i="13" s="1"/>
  <c r="I244" i="13"/>
  <c r="I243" i="13"/>
  <c r="I242" i="13"/>
  <c r="I240" i="13"/>
  <c r="I239" i="13"/>
  <c r="I237" i="13"/>
  <c r="I236" i="13"/>
  <c r="I235" i="13"/>
  <c r="I233" i="13"/>
  <c r="I232" i="13"/>
  <c r="I230" i="13"/>
  <c r="J230" i="13" s="1"/>
  <c r="I228" i="13"/>
  <c r="I227" i="13"/>
  <c r="I226" i="13"/>
  <c r="I223" i="13"/>
  <c r="I221" i="13"/>
  <c r="I220" i="13"/>
  <c r="I219" i="13"/>
  <c r="J219" i="13" s="1"/>
  <c r="I218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0" i="13"/>
  <c r="I199" i="13"/>
  <c r="I198" i="13"/>
  <c r="I196" i="13"/>
  <c r="I195" i="13"/>
  <c r="I194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7" i="13"/>
  <c r="I156" i="13"/>
  <c r="I155" i="13"/>
  <c r="I153" i="13"/>
  <c r="I152" i="13"/>
  <c r="J152" i="13" s="1"/>
  <c r="I151" i="13"/>
  <c r="J151" i="13" s="1"/>
  <c r="I150" i="13"/>
  <c r="J150" i="13" s="1"/>
  <c r="I149" i="13"/>
  <c r="J149" i="13" s="1"/>
  <c r="I148" i="13"/>
  <c r="J148" i="13" s="1"/>
  <c r="I147" i="13"/>
  <c r="J147" i="13" s="1"/>
  <c r="I146" i="13"/>
  <c r="J146" i="13" s="1"/>
  <c r="I145" i="13"/>
  <c r="J145" i="13" s="1"/>
  <c r="I144" i="13"/>
  <c r="J144" i="13" s="1"/>
  <c r="I143" i="13"/>
  <c r="J143" i="13" s="1"/>
  <c r="I142" i="13"/>
  <c r="J142" i="13" s="1"/>
  <c r="I141" i="13"/>
  <c r="J141" i="13" s="1"/>
  <c r="I140" i="13"/>
  <c r="J140" i="13" s="1"/>
  <c r="I139" i="13"/>
  <c r="J139" i="13" s="1"/>
  <c r="I137" i="13"/>
  <c r="I136" i="13"/>
  <c r="I135" i="13"/>
  <c r="I134" i="13"/>
  <c r="J134" i="13" s="1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J111" i="13" s="1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0" i="13"/>
  <c r="J70" i="13" s="1"/>
  <c r="I69" i="13"/>
  <c r="I58" i="13"/>
  <c r="I57" i="13"/>
  <c r="I56" i="13"/>
  <c r="I55" i="13"/>
  <c r="I54" i="13"/>
  <c r="I52" i="13"/>
  <c r="I50" i="13"/>
  <c r="I49" i="13"/>
  <c r="I48" i="13"/>
  <c r="I46" i="13"/>
  <c r="I45" i="13"/>
  <c r="I44" i="13"/>
  <c r="I43" i="13"/>
  <c r="I41" i="13"/>
  <c r="I40" i="13"/>
  <c r="I38" i="13"/>
  <c r="I36" i="13"/>
  <c r="I35" i="13"/>
  <c r="I34" i="13"/>
  <c r="I33" i="13"/>
  <c r="I32" i="13"/>
  <c r="I31" i="13"/>
  <c r="I30" i="13"/>
  <c r="I29" i="13"/>
  <c r="I28" i="13"/>
  <c r="I26" i="13"/>
  <c r="I25" i="13"/>
  <c r="I24" i="13"/>
  <c r="I23" i="13"/>
  <c r="I22" i="13"/>
  <c r="I21" i="13"/>
  <c r="I20" i="13"/>
  <c r="I19" i="13"/>
  <c r="I17" i="13"/>
  <c r="I16" i="13"/>
  <c r="I15" i="13"/>
  <c r="I14" i="13"/>
  <c r="J109" i="13" l="1"/>
  <c r="J122" i="13"/>
  <c r="J81" i="13"/>
  <c r="J88" i="13"/>
  <c r="J98" i="13"/>
  <c r="J106" i="13"/>
  <c r="J116" i="13"/>
  <c r="J89" i="13"/>
  <c r="J114" i="13"/>
  <c r="J117" i="13"/>
  <c r="J82" i="13"/>
  <c r="J108" i="13"/>
  <c r="J118" i="13"/>
  <c r="J119" i="13"/>
  <c r="J90" i="13"/>
  <c r="J102" i="13"/>
  <c r="J110" i="13"/>
  <c r="J85" i="13"/>
  <c r="J91" i="13"/>
  <c r="J95" i="13"/>
  <c r="J103" i="13"/>
  <c r="J120" i="13"/>
  <c r="J195" i="13"/>
  <c r="J107" i="13"/>
  <c r="J83" i="13"/>
  <c r="J101" i="13"/>
  <c r="J84" i="13"/>
  <c r="J86" i="13"/>
  <c r="J92" i="13"/>
  <c r="J96" i="13"/>
  <c r="J104" i="13"/>
  <c r="J112" i="13"/>
  <c r="J153" i="13"/>
  <c r="J87" i="13"/>
  <c r="J97" i="13"/>
  <c r="J105" i="13"/>
  <c r="J113" i="13"/>
  <c r="J115" i="13"/>
  <c r="J121" i="13"/>
  <c r="J93" i="13"/>
  <c r="J78" i="13"/>
  <c r="J79" i="13"/>
  <c r="J80" i="13"/>
  <c r="J32" i="13"/>
  <c r="J36" i="13"/>
  <c r="J35" i="13"/>
  <c r="J34" i="13"/>
  <c r="J30" i="13"/>
  <c r="J33" i="13"/>
  <c r="J31" i="13"/>
  <c r="J138" i="13" l="1"/>
  <c r="M138" i="13"/>
  <c r="J76" i="13"/>
  <c r="J74" i="13"/>
  <c r="J77" i="13"/>
  <c r="J75" i="13"/>
  <c r="J29" i="13"/>
  <c r="M27" i="13" s="1"/>
  <c r="J28" i="13"/>
  <c r="J16" i="13" l="1"/>
  <c r="J131" i="13" l="1"/>
  <c r="B38" i="26"/>
  <c r="A38" i="26"/>
  <c r="B34" i="26"/>
  <c r="A34" i="26"/>
  <c r="B24" i="26"/>
  <c r="A24" i="26"/>
  <c r="B14" i="26"/>
  <c r="A14" i="26"/>
  <c r="J239" i="13" l="1"/>
  <c r="J244" i="13" l="1"/>
  <c r="J243" i="13"/>
  <c r="J240" i="13"/>
  <c r="J242" i="13"/>
  <c r="J23" i="13"/>
  <c r="J22" i="13"/>
  <c r="J232" i="13"/>
  <c r="J233" i="13"/>
  <c r="J227" i="13" l="1"/>
  <c r="J226" i="13"/>
  <c r="J228" i="13"/>
  <c r="J223" i="13" l="1"/>
  <c r="J215" i="13"/>
  <c r="J213" i="13"/>
  <c r="J214" i="13"/>
  <c r="J212" i="13"/>
  <c r="J208" i="13"/>
  <c r="J207" i="13"/>
  <c r="J206" i="13"/>
  <c r="J218" i="13"/>
  <c r="J221" i="13" l="1"/>
  <c r="J220" i="13"/>
  <c r="J210" i="13" l="1"/>
  <c r="J203" i="13"/>
  <c r="J202" i="13"/>
  <c r="J205" i="13"/>
  <c r="J211" i="13"/>
  <c r="J204" i="13"/>
  <c r="J156" i="13"/>
  <c r="J190" i="13"/>
  <c r="J186" i="13"/>
  <c r="J167" i="13"/>
  <c r="J166" i="13"/>
  <c r="J165" i="13"/>
  <c r="J164" i="13"/>
  <c r="J163" i="13"/>
  <c r="J162" i="13"/>
  <c r="J161" i="13"/>
  <c r="J198" i="13" l="1"/>
  <c r="J173" i="13"/>
  <c r="J27" i="13"/>
  <c r="D14" i="26" s="1"/>
  <c r="J209" i="13"/>
  <c r="J157" i="13"/>
  <c r="J199" i="13"/>
  <c r="J174" i="13" l="1"/>
  <c r="M15" i="26"/>
  <c r="G15" i="26"/>
  <c r="J15" i="26"/>
  <c r="H15" i="26"/>
  <c r="P15" i="26"/>
  <c r="N15" i="26"/>
  <c r="L15" i="26"/>
  <c r="K15" i="26"/>
  <c r="I15" i="26"/>
  <c r="F15" i="26"/>
  <c r="O15" i="26"/>
  <c r="Q15" i="26"/>
  <c r="J200" i="13" l="1"/>
  <c r="J172" i="13"/>
  <c r="J179" i="13"/>
  <c r="J99" i="13"/>
  <c r="J133" i="13"/>
  <c r="J25" i="13"/>
  <c r="J24" i="13"/>
  <c r="J197" i="13" l="1"/>
  <c r="M197" i="13"/>
  <c r="J171" i="13"/>
  <c r="J170" i="13"/>
  <c r="J100" i="13"/>
  <c r="J94" i="13"/>
  <c r="J185" i="13"/>
  <c r="J180" i="13"/>
  <c r="J177" i="13"/>
  <c r="J236" i="13" l="1"/>
  <c r="J237" i="13" l="1"/>
  <c r="J235" i="13"/>
  <c r="M224" i="13" s="1"/>
  <c r="J224" i="13" l="1"/>
  <c r="D38" i="26" s="1"/>
  <c r="E324" i="43"/>
  <c r="E322" i="43"/>
  <c r="G314" i="43"/>
  <c r="G313" i="43"/>
  <c r="G312" i="43"/>
  <c r="G311" i="43"/>
  <c r="G310" i="43"/>
  <c r="G309" i="43"/>
  <c r="G308" i="43"/>
  <c r="G307" i="43"/>
  <c r="G306" i="43"/>
  <c r="G305" i="43"/>
  <c r="G304" i="43"/>
  <c r="G303" i="43"/>
  <c r="G302" i="43"/>
  <c r="G301" i="43"/>
  <c r="G300" i="43"/>
  <c r="G299" i="43"/>
  <c r="G298" i="43"/>
  <c r="E333" i="43" s="1"/>
  <c r="G297" i="43"/>
  <c r="G296" i="43"/>
  <c r="G295" i="43"/>
  <c r="G294" i="43"/>
  <c r="G293" i="43"/>
  <c r="G292" i="43"/>
  <c r="G291" i="43"/>
  <c r="G290" i="43"/>
  <c r="G289" i="43"/>
  <c r="G288" i="43"/>
  <c r="G287" i="43"/>
  <c r="E331" i="43" s="1"/>
  <c r="G286" i="43"/>
  <c r="G285" i="43"/>
  <c r="G284" i="43"/>
  <c r="G283" i="43"/>
  <c r="G282" i="43"/>
  <c r="G281" i="43"/>
  <c r="G280" i="43"/>
  <c r="G279" i="43"/>
  <c r="G278" i="43"/>
  <c r="G277" i="43"/>
  <c r="G276" i="43"/>
  <c r="G275" i="43"/>
  <c r="G274" i="43"/>
  <c r="G273" i="43"/>
  <c r="G272" i="43"/>
  <c r="G271" i="43"/>
  <c r="G270" i="43"/>
  <c r="G269" i="43"/>
  <c r="G268" i="43"/>
  <c r="G267" i="43"/>
  <c r="G266" i="43"/>
  <c r="G265" i="43"/>
  <c r="G264" i="43"/>
  <c r="G263" i="43"/>
  <c r="G262" i="43"/>
  <c r="G261" i="43"/>
  <c r="G260" i="43"/>
  <c r="G259" i="43"/>
  <c r="G258" i="43"/>
  <c r="G257" i="43"/>
  <c r="G256" i="43"/>
  <c r="G255" i="43"/>
  <c r="G254" i="43"/>
  <c r="G253" i="43"/>
  <c r="G252" i="43"/>
  <c r="G251" i="43"/>
  <c r="AJ249" i="43"/>
  <c r="AJ248" i="43"/>
  <c r="G248" i="43"/>
  <c r="AJ247" i="43"/>
  <c r="G247" i="43"/>
  <c r="AJ246" i="43"/>
  <c r="G246" i="43"/>
  <c r="AJ245" i="43"/>
  <c r="G245" i="43"/>
  <c r="F245" i="43"/>
  <c r="AJ244" i="43"/>
  <c r="G244" i="43"/>
  <c r="AJ243" i="43"/>
  <c r="G243" i="43"/>
  <c r="AJ242" i="43"/>
  <c r="G242" i="43"/>
  <c r="AJ241" i="43"/>
  <c r="G241" i="43"/>
  <c r="AJ240" i="43"/>
  <c r="G240" i="43"/>
  <c r="AJ239" i="43"/>
  <c r="AJ238" i="43"/>
  <c r="G238" i="43"/>
  <c r="AJ237" i="43"/>
  <c r="BD183" i="43" s="1"/>
  <c r="BG183" i="43" s="1"/>
  <c r="G237" i="43"/>
  <c r="AJ236" i="43"/>
  <c r="G236" i="43"/>
  <c r="AJ235" i="43"/>
  <c r="G235" i="43"/>
  <c r="AJ234" i="43"/>
  <c r="G234" i="43"/>
  <c r="AJ233" i="43"/>
  <c r="G233" i="43"/>
  <c r="AJ232" i="43"/>
  <c r="G232" i="43"/>
  <c r="AJ231" i="43"/>
  <c r="G231" i="43"/>
  <c r="AJ230" i="43"/>
  <c r="G230" i="43"/>
  <c r="AJ229" i="43"/>
  <c r="G229" i="43"/>
  <c r="AJ228" i="43"/>
  <c r="G228" i="43"/>
  <c r="AJ227" i="43"/>
  <c r="G227" i="43"/>
  <c r="E326" i="43" s="1"/>
  <c r="AJ226" i="43"/>
  <c r="G226" i="43"/>
  <c r="AJ225" i="43"/>
  <c r="G225" i="43"/>
  <c r="AJ224" i="43"/>
  <c r="G224" i="43"/>
  <c r="BD223" i="43"/>
  <c r="AJ223" i="43"/>
  <c r="G223" i="43"/>
  <c r="BD222" i="43"/>
  <c r="AJ222" i="43"/>
  <c r="G222" i="43"/>
  <c r="BD221" i="43"/>
  <c r="AJ221" i="43"/>
  <c r="G221" i="43"/>
  <c r="BD220" i="43"/>
  <c r="AJ220" i="43"/>
  <c r="G220" i="43"/>
  <c r="BD219" i="43"/>
  <c r="AJ219" i="43"/>
  <c r="G219" i="43"/>
  <c r="BD218" i="43"/>
  <c r="AJ218" i="43"/>
  <c r="W218" i="43"/>
  <c r="S218" i="43"/>
  <c r="N218" i="43"/>
  <c r="G218" i="43"/>
  <c r="BD217" i="43"/>
  <c r="AJ217" i="43"/>
  <c r="V217" i="43"/>
  <c r="W217" i="43" s="1"/>
  <c r="S217" i="43"/>
  <c r="N217" i="43"/>
  <c r="G217" i="43"/>
  <c r="BD216" i="43"/>
  <c r="AJ216" i="43"/>
  <c r="V216" i="43"/>
  <c r="W216" i="43" s="1"/>
  <c r="S216" i="43"/>
  <c r="N216" i="43"/>
  <c r="G216" i="43"/>
  <c r="BD215" i="43"/>
  <c r="AJ215" i="43"/>
  <c r="W215" i="43"/>
  <c r="S215" i="43"/>
  <c r="N215" i="43"/>
  <c r="G215" i="43"/>
  <c r="BD214" i="43"/>
  <c r="AJ214" i="43"/>
  <c r="W214" i="43"/>
  <c r="S214" i="43"/>
  <c r="N214" i="43"/>
  <c r="G214" i="43"/>
  <c r="BD213" i="43"/>
  <c r="AJ213" i="43"/>
  <c r="W213" i="43"/>
  <c r="S213" i="43"/>
  <c r="N213" i="43"/>
  <c r="G213" i="43"/>
  <c r="BD212" i="43"/>
  <c r="AJ212" i="43"/>
  <c r="W212" i="43"/>
  <c r="S212" i="43"/>
  <c r="N212" i="43"/>
  <c r="G212" i="43"/>
  <c r="BD211" i="43"/>
  <c r="AJ211" i="43"/>
  <c r="W211" i="43"/>
  <c r="S211" i="43"/>
  <c r="N211" i="43"/>
  <c r="G211" i="43"/>
  <c r="BD210" i="43"/>
  <c r="AJ210" i="43"/>
  <c r="V210" i="43"/>
  <c r="W210" i="43" s="1"/>
  <c r="S210" i="43"/>
  <c r="N210" i="43"/>
  <c r="G210" i="43"/>
  <c r="BD209" i="43"/>
  <c r="AJ209" i="43"/>
  <c r="W209" i="43"/>
  <c r="S209" i="43"/>
  <c r="N209" i="43"/>
  <c r="G209" i="43"/>
  <c r="BD208" i="43"/>
  <c r="AJ208" i="43"/>
  <c r="W208" i="43"/>
  <c r="S208" i="43"/>
  <c r="N208" i="43"/>
  <c r="G208" i="43"/>
  <c r="BD207" i="43"/>
  <c r="AJ207" i="43"/>
  <c r="W207" i="43"/>
  <c r="S207" i="43"/>
  <c r="N207" i="43"/>
  <c r="G207" i="43"/>
  <c r="BD206" i="43"/>
  <c r="AJ206" i="43"/>
  <c r="W206" i="43"/>
  <c r="S206" i="43"/>
  <c r="N206" i="43"/>
  <c r="G206" i="43"/>
  <c r="AJ205" i="43"/>
  <c r="W205" i="43"/>
  <c r="S205" i="43"/>
  <c r="N205" i="43"/>
  <c r="G205" i="43"/>
  <c r="BD204" i="43"/>
  <c r="AJ204" i="43"/>
  <c r="W204" i="43"/>
  <c r="S204" i="43"/>
  <c r="N204" i="43"/>
  <c r="G204" i="43"/>
  <c r="AJ203" i="43"/>
  <c r="W203" i="43"/>
  <c r="S203" i="43"/>
  <c r="N203" i="43"/>
  <c r="G203" i="43"/>
  <c r="AJ202" i="43"/>
  <c r="W202" i="43"/>
  <c r="S202" i="43"/>
  <c r="N202" i="43"/>
  <c r="G202" i="43"/>
  <c r="BD201" i="43"/>
  <c r="AJ201" i="43"/>
  <c r="W201" i="43"/>
  <c r="S201" i="43"/>
  <c r="BE178" i="43" s="1"/>
  <c r="N201" i="43"/>
  <c r="G201" i="43"/>
  <c r="BD200" i="43"/>
  <c r="AJ200" i="43"/>
  <c r="W200" i="43"/>
  <c r="S200" i="43"/>
  <c r="N200" i="43"/>
  <c r="G200" i="43"/>
  <c r="BD199" i="43"/>
  <c r="AJ199" i="43"/>
  <c r="V199" i="43"/>
  <c r="W199" i="43" s="1"/>
  <c r="S199" i="43"/>
  <c r="N199" i="43"/>
  <c r="G199" i="43"/>
  <c r="BD198" i="43"/>
  <c r="AJ198" i="43"/>
  <c r="W198" i="43"/>
  <c r="S198" i="43"/>
  <c r="N198" i="43"/>
  <c r="G198" i="43"/>
  <c r="BD197" i="43"/>
  <c r="AJ197" i="43"/>
  <c r="BD184" i="43" s="1"/>
  <c r="W197" i="43"/>
  <c r="S197" i="43"/>
  <c r="N197" i="43"/>
  <c r="G197" i="43"/>
  <c r="BD196" i="43"/>
  <c r="AJ196" i="43"/>
  <c r="V196" i="43"/>
  <c r="W196" i="43" s="1"/>
  <c r="S196" i="43"/>
  <c r="N196" i="43"/>
  <c r="G196" i="43"/>
  <c r="BD195" i="43"/>
  <c r="AJ195" i="43"/>
  <c r="W195" i="43"/>
  <c r="V195" i="43"/>
  <c r="S195" i="43"/>
  <c r="N195" i="43"/>
  <c r="G195" i="43"/>
  <c r="BD194" i="43"/>
  <c r="AJ194" i="43"/>
  <c r="W194" i="43"/>
  <c r="S194" i="43"/>
  <c r="N194" i="43"/>
  <c r="G194" i="43"/>
  <c r="BD193" i="43"/>
  <c r="AJ193" i="43"/>
  <c r="V193" i="43"/>
  <c r="W193" i="43" s="1"/>
  <c r="S193" i="43"/>
  <c r="N193" i="43"/>
  <c r="G193" i="43"/>
  <c r="BD192" i="43"/>
  <c r="AJ192" i="43"/>
  <c r="W192" i="43"/>
  <c r="S192" i="43"/>
  <c r="N192" i="43"/>
  <c r="G192" i="43"/>
  <c r="BD191" i="43"/>
  <c r="AV191" i="43"/>
  <c r="AJ191" i="43"/>
  <c r="W191" i="43"/>
  <c r="S191" i="43"/>
  <c r="N191" i="43"/>
  <c r="BD179" i="43" s="1"/>
  <c r="G191" i="43"/>
  <c r="BD190" i="43"/>
  <c r="AV190" i="43"/>
  <c r="AJ190" i="43"/>
  <c r="V190" i="43"/>
  <c r="W190" i="43" s="1"/>
  <c r="BF178" i="43" s="1"/>
  <c r="S190" i="43"/>
  <c r="N190" i="43"/>
  <c r="G190" i="43"/>
  <c r="BD189" i="43"/>
  <c r="AV189" i="43"/>
  <c r="AJ189" i="43"/>
  <c r="W189" i="43"/>
  <c r="S189" i="43"/>
  <c r="N189" i="43"/>
  <c r="G189" i="43"/>
  <c r="BD188" i="43"/>
  <c r="AV188" i="43"/>
  <c r="AJ188" i="43"/>
  <c r="V188" i="43"/>
  <c r="W188" i="43" s="1"/>
  <c r="S188" i="43"/>
  <c r="N188" i="43"/>
  <c r="G188" i="43"/>
  <c r="BD187" i="43"/>
  <c r="AV187" i="43"/>
  <c r="AJ187" i="43"/>
  <c r="W187" i="43"/>
  <c r="S187" i="43"/>
  <c r="N187" i="43"/>
  <c r="G187" i="43"/>
  <c r="AV186" i="43"/>
  <c r="AJ186" i="43"/>
  <c r="W186" i="43"/>
  <c r="S186" i="43"/>
  <c r="N186" i="43"/>
  <c r="G186" i="43"/>
  <c r="BG185" i="43"/>
  <c r="AV185" i="43"/>
  <c r="AJ185" i="43"/>
  <c r="W185" i="43"/>
  <c r="S185" i="43"/>
  <c r="N185" i="43"/>
  <c r="G185" i="43"/>
  <c r="BE184" i="43"/>
  <c r="AV184" i="43"/>
  <c r="AJ184" i="43"/>
  <c r="W184" i="43"/>
  <c r="S184" i="43"/>
  <c r="N184" i="43"/>
  <c r="G184" i="43"/>
  <c r="BE183" i="43"/>
  <c r="AV183" i="43"/>
  <c r="AJ183" i="43"/>
  <c r="W183" i="43"/>
  <c r="S183" i="43"/>
  <c r="N183" i="43"/>
  <c r="G183" i="43"/>
  <c r="AV182" i="43"/>
  <c r="AJ182" i="43"/>
  <c r="W182" i="43"/>
  <c r="S182" i="43"/>
  <c r="N182" i="43"/>
  <c r="G182" i="43"/>
  <c r="BE181" i="43"/>
  <c r="AV181" i="43"/>
  <c r="AJ181" i="43"/>
  <c r="W181" i="43"/>
  <c r="S181" i="43"/>
  <c r="N181" i="43"/>
  <c r="G181" i="43"/>
  <c r="BF180" i="43"/>
  <c r="BE180" i="43"/>
  <c r="BD180" i="43"/>
  <c r="AV180" i="43"/>
  <c r="AJ180" i="43"/>
  <c r="W180" i="43"/>
  <c r="S180" i="43"/>
  <c r="N180" i="43"/>
  <c r="G180" i="43"/>
  <c r="BF179" i="43"/>
  <c r="BE179" i="43"/>
  <c r="AV179" i="43"/>
  <c r="AJ179" i="43"/>
  <c r="W179" i="43"/>
  <c r="S179" i="43"/>
  <c r="N179" i="43"/>
  <c r="BD176" i="43" s="1"/>
  <c r="G179" i="43"/>
  <c r="AV178" i="43"/>
  <c r="AJ178" i="43"/>
  <c r="N178" i="43"/>
  <c r="G178" i="43"/>
  <c r="BF177" i="43"/>
  <c r="AV177" i="43"/>
  <c r="AJ177" i="43"/>
  <c r="W177" i="43"/>
  <c r="G177" i="43"/>
  <c r="AV176" i="43"/>
  <c r="AJ176" i="43"/>
  <c r="W176" i="43"/>
  <c r="S176" i="43"/>
  <c r="BE177" i="43" s="1"/>
  <c r="N176" i="43"/>
  <c r="BD177" i="43" s="1"/>
  <c r="G176" i="43"/>
  <c r="E327" i="43" s="1"/>
  <c r="E330" i="43" s="1"/>
  <c r="G175" i="43"/>
  <c r="G174" i="43"/>
  <c r="G173" i="43"/>
  <c r="G172" i="43"/>
  <c r="G171" i="43"/>
  <c r="G170" i="43"/>
  <c r="G169" i="43"/>
  <c r="G168" i="43"/>
  <c r="G167" i="43"/>
  <c r="G166" i="43"/>
  <c r="G165" i="43"/>
  <c r="G164" i="43"/>
  <c r="G163" i="43"/>
  <c r="G162" i="43"/>
  <c r="G161" i="43"/>
  <c r="G160" i="43"/>
  <c r="G159" i="43"/>
  <c r="G158" i="43"/>
  <c r="G157" i="43"/>
  <c r="G156" i="43"/>
  <c r="G155" i="43"/>
  <c r="G154" i="43"/>
  <c r="G153" i="43"/>
  <c r="G152" i="43"/>
  <c r="G151" i="43"/>
  <c r="G150" i="43"/>
  <c r="G149" i="43"/>
  <c r="G148" i="43"/>
  <c r="G147" i="43"/>
  <c r="G146" i="43"/>
  <c r="G145" i="43"/>
  <c r="G144" i="43"/>
  <c r="G143" i="43"/>
  <c r="G142" i="43"/>
  <c r="G141" i="43"/>
  <c r="G140" i="43"/>
  <c r="G139" i="43"/>
  <c r="G138" i="43"/>
  <c r="G137" i="43"/>
  <c r="G136" i="43"/>
  <c r="G135" i="43"/>
  <c r="G134" i="43"/>
  <c r="G133" i="43"/>
  <c r="G132" i="43"/>
  <c r="G131" i="43"/>
  <c r="G130" i="43"/>
  <c r="G129" i="43"/>
  <c r="G128" i="43"/>
  <c r="G127" i="43"/>
  <c r="G126" i="43"/>
  <c r="G125" i="43"/>
  <c r="G124" i="43"/>
  <c r="G123" i="43"/>
  <c r="G122" i="43"/>
  <c r="G121" i="43"/>
  <c r="G120" i="43"/>
  <c r="G119" i="43"/>
  <c r="G118" i="43"/>
  <c r="G117" i="43"/>
  <c r="G116" i="43"/>
  <c r="G115" i="43"/>
  <c r="G114" i="43"/>
  <c r="G113" i="43"/>
  <c r="G112" i="43"/>
  <c r="G111" i="43"/>
  <c r="G110" i="43"/>
  <c r="G109" i="43"/>
  <c r="G108" i="43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E320" i="43" s="1"/>
  <c r="G6" i="43"/>
  <c r="G5" i="43"/>
  <c r="F39" i="26" l="1"/>
  <c r="L39" i="26"/>
  <c r="M39" i="26"/>
  <c r="I39" i="26"/>
  <c r="Q39" i="26"/>
  <c r="P39" i="26"/>
  <c r="J39" i="26"/>
  <c r="G39" i="26"/>
  <c r="K39" i="26"/>
  <c r="H39" i="26"/>
  <c r="N39" i="26"/>
  <c r="O39" i="26"/>
  <c r="BD181" i="43"/>
  <c r="BG181" i="43" s="1"/>
  <c r="E332" i="43"/>
  <c r="BG184" i="43"/>
  <c r="E328" i="43"/>
  <c r="BG177" i="43"/>
  <c r="BG179" i="43"/>
  <c r="E321" i="43"/>
  <c r="BD178" i="43"/>
  <c r="BG178" i="43" s="1"/>
  <c r="E319" i="43"/>
  <c r="BE176" i="43"/>
  <c r="E323" i="43"/>
  <c r="BE182" i="43"/>
  <c r="E329" i="43"/>
  <c r="E334" i="43"/>
  <c r="J20" i="13"/>
  <c r="BD182" i="43"/>
  <c r="BG182" i="43" s="1"/>
  <c r="BG180" i="43"/>
  <c r="BH179" i="43"/>
  <c r="BH184" i="43"/>
  <c r="BH180" i="43"/>
  <c r="BH177" i="43"/>
  <c r="BF176" i="43"/>
  <c r="BH183" i="43"/>
  <c r="BH181" i="43"/>
  <c r="J19" i="13" l="1"/>
  <c r="BG176" i="43"/>
  <c r="BH176" i="43"/>
  <c r="BH178" i="43"/>
  <c r="BH182" i="43"/>
  <c r="B44" i="26"/>
  <c r="D34" i="26" l="1"/>
  <c r="J35" i="26" l="1"/>
  <c r="I35" i="26"/>
  <c r="Q35" i="26"/>
  <c r="P35" i="26"/>
  <c r="F35" i="26"/>
  <c r="H35" i="26"/>
  <c r="L35" i="26"/>
  <c r="M35" i="26"/>
  <c r="K35" i="26"/>
  <c r="G35" i="26"/>
  <c r="N35" i="26"/>
  <c r="O35" i="26"/>
  <c r="J196" i="13"/>
  <c r="J169" i="13"/>
  <c r="J168" i="13"/>
  <c r="J160" i="13"/>
  <c r="J175" i="13"/>
  <c r="J194" i="13"/>
  <c r="J182" i="13"/>
  <c r="J181" i="13"/>
  <c r="J188" i="13"/>
  <c r="J187" i="13"/>
  <c r="J192" i="13"/>
  <c r="J41" i="13"/>
  <c r="J191" i="13" l="1"/>
  <c r="J184" i="13"/>
  <c r="J183" i="13" l="1"/>
  <c r="J189" i="13"/>
  <c r="J155" i="13" l="1"/>
  <c r="J178" i="13" l="1"/>
  <c r="J176" i="13"/>
  <c r="M154" i="13" s="1"/>
  <c r="J67" i="13" l="1"/>
  <c r="J18" i="13" l="1"/>
  <c r="J49" i="13" l="1"/>
  <c r="J17" i="13"/>
  <c r="J50" i="13"/>
  <c r="J15" i="13" l="1"/>
  <c r="B32" i="26"/>
  <c r="A32" i="26"/>
  <c r="I248" i="13" l="1"/>
  <c r="J248" i="13" s="1"/>
  <c r="J247" i="13" l="1"/>
  <c r="M247" i="13"/>
  <c r="B40" i="26"/>
  <c r="A40" i="26"/>
  <c r="D40" i="26" l="1"/>
  <c r="A36" i="26"/>
  <c r="A30" i="26"/>
  <c r="A28" i="26"/>
  <c r="A26" i="26"/>
  <c r="A22" i="26"/>
  <c r="A20" i="26"/>
  <c r="A18" i="26"/>
  <c r="A16" i="26"/>
  <c r="A12" i="26"/>
  <c r="A10" i="26"/>
  <c r="J5" i="26" l="1"/>
  <c r="I217" i="13" l="1"/>
  <c r="J217" i="13" s="1"/>
  <c r="I216" i="13" l="1"/>
  <c r="J216" i="13" s="1"/>
  <c r="I222" i="13"/>
  <c r="J222" i="13" s="1"/>
  <c r="M201" i="13" l="1"/>
  <c r="B22" i="26"/>
  <c r="B36" i="26" l="1"/>
  <c r="B30" i="26"/>
  <c r="B28" i="26"/>
  <c r="B26" i="26"/>
  <c r="B20" i="26"/>
  <c r="B18" i="26"/>
  <c r="B16" i="26"/>
  <c r="B12" i="26"/>
  <c r="B10" i="26"/>
  <c r="J69" i="13" l="1"/>
  <c r="M68" i="13" s="1"/>
  <c r="J201" i="13" l="1"/>
  <c r="D30" i="26"/>
  <c r="J68" i="13" l="1"/>
  <c r="M31" i="26"/>
  <c r="I31" i="26"/>
  <c r="P31" i="26"/>
  <c r="K31" i="26"/>
  <c r="Q31" i="26"/>
  <c r="F31" i="26"/>
  <c r="J31" i="26"/>
  <c r="N31" i="26"/>
  <c r="G31" i="26"/>
  <c r="O31" i="26"/>
  <c r="H31" i="26"/>
  <c r="L31" i="26"/>
  <c r="D36" i="26" l="1"/>
  <c r="J132" i="13" l="1"/>
  <c r="J137" i="13"/>
  <c r="J124" i="13"/>
  <c r="J127" i="13"/>
  <c r="J125" i="13"/>
  <c r="M37" i="26"/>
  <c r="Q37" i="26"/>
  <c r="H37" i="26"/>
  <c r="I37" i="26"/>
  <c r="O37" i="26"/>
  <c r="J37" i="26"/>
  <c r="P37" i="26"/>
  <c r="K37" i="26"/>
  <c r="L37" i="26"/>
  <c r="G37" i="26"/>
  <c r="F37" i="26"/>
  <c r="N37" i="26"/>
  <c r="J130" i="13" l="1"/>
  <c r="J129" i="13"/>
  <c r="J48" i="13" l="1"/>
  <c r="J47" i="13"/>
  <c r="I12" i="13" l="1"/>
  <c r="J12" i="13" l="1"/>
  <c r="M11" i="13" s="1"/>
  <c r="J11" i="13" l="1"/>
  <c r="D10" i="26" l="1"/>
  <c r="J60" i="13"/>
  <c r="M59" i="13" s="1"/>
  <c r="F11" i="26" l="1"/>
  <c r="O11" i="26"/>
  <c r="I11" i="26"/>
  <c r="J11" i="26"/>
  <c r="L11" i="26"/>
  <c r="G11" i="26"/>
  <c r="Q11" i="26"/>
  <c r="M11" i="26"/>
  <c r="P11" i="26"/>
  <c r="H11" i="26"/>
  <c r="K11" i="26"/>
  <c r="N11" i="26"/>
  <c r="J123" i="13"/>
  <c r="J43" i="13" l="1"/>
  <c r="J38" i="13"/>
  <c r="M37" i="13" s="1"/>
  <c r="J44" i="13" l="1"/>
  <c r="J128" i="13"/>
  <c r="J154" i="13"/>
  <c r="D32" i="26" s="1"/>
  <c r="J59" i="13"/>
  <c r="D24" i="26" s="1"/>
  <c r="J37" i="13"/>
  <c r="D16" i="26" s="1"/>
  <c r="J135" i="13" l="1"/>
  <c r="J126" i="13"/>
  <c r="G25" i="26"/>
  <c r="M25" i="26"/>
  <c r="N25" i="26"/>
  <c r="K25" i="26"/>
  <c r="F25" i="26"/>
  <c r="I25" i="26"/>
  <c r="P25" i="26"/>
  <c r="L25" i="26"/>
  <c r="O25" i="26"/>
  <c r="H25" i="26"/>
  <c r="J25" i="26"/>
  <c r="Q25" i="26"/>
  <c r="H33" i="26"/>
  <c r="Q17" i="26"/>
  <c r="I17" i="26"/>
  <c r="G17" i="26"/>
  <c r="F17" i="26"/>
  <c r="J17" i="26"/>
  <c r="N17" i="26"/>
  <c r="M17" i="26"/>
  <c r="H17" i="26"/>
  <c r="L17" i="26"/>
  <c r="P17" i="26"/>
  <c r="K17" i="26"/>
  <c r="O17" i="26"/>
  <c r="J136" i="13" l="1"/>
  <c r="F33" i="26"/>
  <c r="K33" i="26"/>
  <c r="L33" i="26"/>
  <c r="N33" i="26"/>
  <c r="I33" i="26"/>
  <c r="Q33" i="26"/>
  <c r="O33" i="26"/>
  <c r="G33" i="26"/>
  <c r="J33" i="26"/>
  <c r="M33" i="26"/>
  <c r="P33" i="26"/>
  <c r="J46" i="13"/>
  <c r="J73" i="13" l="1"/>
  <c r="M73" i="13"/>
  <c r="J40" i="13"/>
  <c r="M39" i="13" s="1"/>
  <c r="J52" i="13" l="1"/>
  <c r="J54" i="13"/>
  <c r="J57" i="13"/>
  <c r="D26" i="26"/>
  <c r="F27" i="26" s="1"/>
  <c r="D28" i="26"/>
  <c r="J45" i="13"/>
  <c r="M42" i="13" s="1"/>
  <c r="J21" i="13"/>
  <c r="J39" i="13" l="1"/>
  <c r="D18" i="26" s="1"/>
  <c r="J58" i="13"/>
  <c r="J56" i="13"/>
  <c r="J55" i="13"/>
  <c r="M53" i="13" s="1"/>
  <c r="P27" i="26"/>
  <c r="M27" i="26"/>
  <c r="N27" i="26"/>
  <c r="J27" i="26"/>
  <c r="Q27" i="26"/>
  <c r="K27" i="26"/>
  <c r="H27" i="26"/>
  <c r="I27" i="26"/>
  <c r="O27" i="26"/>
  <c r="L27" i="26"/>
  <c r="G27" i="26"/>
  <c r="Q29" i="26"/>
  <c r="F29" i="26"/>
  <c r="M29" i="26"/>
  <c r="P29" i="26"/>
  <c r="N29" i="26"/>
  <c r="K29" i="26"/>
  <c r="H29" i="26"/>
  <c r="I29" i="26"/>
  <c r="J29" i="26"/>
  <c r="O29" i="26"/>
  <c r="G29" i="26"/>
  <c r="L29" i="26"/>
  <c r="J19" i="26" l="1"/>
  <c r="P19" i="26"/>
  <c r="H19" i="26"/>
  <c r="I19" i="26"/>
  <c r="G19" i="26"/>
  <c r="M19" i="26"/>
  <c r="L19" i="26"/>
  <c r="O19" i="26"/>
  <c r="Q19" i="26"/>
  <c r="N19" i="26"/>
  <c r="K19" i="26"/>
  <c r="F19" i="26"/>
  <c r="J42" i="13"/>
  <c r="D20" i="26" s="1"/>
  <c r="L21" i="26" s="1"/>
  <c r="J53" i="13"/>
  <c r="J26" i="13" l="1"/>
  <c r="J14" i="13"/>
  <c r="M13" i="13" s="1"/>
  <c r="M249" i="13" s="1"/>
  <c r="D22" i="26"/>
  <c r="Q21" i="26"/>
  <c r="K21" i="26"/>
  <c r="J21" i="26"/>
  <c r="N21" i="26"/>
  <c r="H21" i="26"/>
  <c r="G21" i="26"/>
  <c r="M21" i="26"/>
  <c r="F21" i="26"/>
  <c r="P21" i="26"/>
  <c r="I21" i="26"/>
  <c r="O21" i="26"/>
  <c r="J13" i="13" l="1"/>
  <c r="L23" i="26"/>
  <c r="H23" i="26"/>
  <c r="K23" i="26"/>
  <c r="M23" i="26"/>
  <c r="F23" i="26"/>
  <c r="I23" i="26"/>
  <c r="G23" i="26"/>
  <c r="J23" i="26"/>
  <c r="P23" i="26"/>
  <c r="N23" i="26"/>
  <c r="Q23" i="26"/>
  <c r="O23" i="26"/>
  <c r="D12" i="26" l="1"/>
  <c r="B43" i="26" s="1"/>
  <c r="J249" i="13"/>
  <c r="N13" i="26" l="1"/>
  <c r="L13" i="26"/>
  <c r="Q13" i="26"/>
  <c r="Q40" i="26" s="1"/>
  <c r="Q41" i="26" s="1"/>
  <c r="Q43" i="26" s="1"/>
  <c r="H13" i="26"/>
  <c r="H40" i="26" s="1"/>
  <c r="H41" i="26" s="1"/>
  <c r="H43" i="26" s="1"/>
  <c r="O13" i="26"/>
  <c r="O40" i="26" s="1"/>
  <c r="O41" i="26" s="1"/>
  <c r="O43" i="26" s="1"/>
  <c r="M13" i="26"/>
  <c r="M40" i="26" s="1"/>
  <c r="M41" i="26" s="1"/>
  <c r="M43" i="26" s="1"/>
  <c r="K13" i="26"/>
  <c r="K40" i="26" s="1"/>
  <c r="K41" i="26" s="1"/>
  <c r="K43" i="26" s="1"/>
  <c r="I13" i="26"/>
  <c r="I40" i="26" s="1"/>
  <c r="I41" i="26" s="1"/>
  <c r="I43" i="26" s="1"/>
  <c r="P13" i="26"/>
  <c r="P40" i="26" s="1"/>
  <c r="P41" i="26" s="1"/>
  <c r="P43" i="26" s="1"/>
  <c r="J13" i="26"/>
  <c r="J40" i="26" s="1"/>
  <c r="J41" i="26" s="1"/>
  <c r="J43" i="26" s="1"/>
  <c r="F13" i="26"/>
  <c r="F40" i="26" s="1"/>
  <c r="G13" i="26"/>
  <c r="G40" i="26" s="1"/>
  <c r="G41" i="26" s="1"/>
  <c r="G43" i="26" s="1"/>
  <c r="J42" i="26" l="1"/>
  <c r="L40" i="26"/>
  <c r="L41" i="26" s="1"/>
  <c r="O42" i="26"/>
  <c r="N40" i="26"/>
  <c r="N41" i="26" s="1"/>
  <c r="H42" i="26"/>
  <c r="I42" i="26"/>
  <c r="Q42" i="26"/>
  <c r="P42" i="26"/>
  <c r="M42" i="26"/>
  <c r="K42" i="26"/>
  <c r="G42" i="26"/>
  <c r="F41" i="26"/>
  <c r="F43" i="26" s="1"/>
  <c r="F42" i="26" s="1"/>
  <c r="N43" i="26" l="1"/>
  <c r="L43" i="26"/>
  <c r="F45" i="26"/>
  <c r="G45" i="26" s="1"/>
  <c r="H45" i="26" s="1"/>
  <c r="I45" i="26" s="1"/>
  <c r="J45" i="26" s="1"/>
  <c r="K45" i="26" s="1"/>
  <c r="L45" i="26" l="1"/>
  <c r="M45" i="26" s="1"/>
  <c r="N45" i="26" s="1"/>
  <c r="O45" i="26" s="1"/>
  <c r="P45" i="26" s="1"/>
  <c r="Q45" i="26" s="1"/>
  <c r="L42" i="26"/>
  <c r="N42" i="26"/>
  <c r="F44" i="26"/>
  <c r="G44" i="26" s="1"/>
  <c r="H44" i="26" s="1"/>
  <c r="I44" i="26" s="1"/>
  <c r="J44" i="26" s="1"/>
  <c r="K44" i="26" s="1"/>
  <c r="L44" i="26" l="1"/>
  <c r="M44" i="26" s="1"/>
  <c r="N44" i="26" s="1"/>
  <c r="O44" i="26" s="1"/>
  <c r="P44" i="26" s="1"/>
  <c r="Q44" i="26" s="1"/>
</calcChain>
</file>

<file path=xl/sharedStrings.xml><?xml version="1.0" encoding="utf-8"?>
<sst xmlns="http://schemas.openxmlformats.org/spreadsheetml/2006/main" count="2136" uniqueCount="782">
  <si>
    <t>L (m)</t>
  </si>
  <si>
    <t>m</t>
  </si>
  <si>
    <t>Unid.</t>
  </si>
  <si>
    <t>Quant.</t>
  </si>
  <si>
    <t>TOTAL</t>
  </si>
  <si>
    <t>Descrição</t>
  </si>
  <si>
    <t xml:space="preserve"> </t>
  </si>
  <si>
    <t>Quant. Total</t>
  </si>
  <si>
    <t>croqui</t>
  </si>
  <si>
    <t xml:space="preserve">un </t>
  </si>
  <si>
    <t>ITEM</t>
  </si>
  <si>
    <t>CODIGO</t>
  </si>
  <si>
    <t>BASE</t>
  </si>
  <si>
    <t>SERVIÇOS</t>
  </si>
  <si>
    <t>UNIDADE</t>
  </si>
  <si>
    <t>QUANT.</t>
  </si>
  <si>
    <t>SERVIÇOS PRELIMINARES</t>
  </si>
  <si>
    <t>1.1</t>
  </si>
  <si>
    <t>M2</t>
  </si>
  <si>
    <t>DEMOLIÇÕES</t>
  </si>
  <si>
    <t>DEMOLIÇÃO DE ALVENARIA DE BLOCO FURADO, DE FORMA MANUAL, SEM REAPROVEITAME</t>
  </si>
  <si>
    <t>M3</t>
  </si>
  <si>
    <t>UN</t>
  </si>
  <si>
    <t>2.1</t>
  </si>
  <si>
    <t>2.2</t>
  </si>
  <si>
    <t>4.1</t>
  </si>
  <si>
    <t>IMPERMEABILIZAÇÃO</t>
  </si>
  <si>
    <t>5.1</t>
  </si>
  <si>
    <t>IMPERMEABILIZAÇÃO DE SUPERFÍCIE COM ARGAMASSA POLIMÉRICA / MEMBRANA ACRÍLICA, 3 DEMÃOS. AF_06/2018</t>
  </si>
  <si>
    <t>ESQUADRIAS</t>
  </si>
  <si>
    <t>DEMOLIÇÃO DE REVESTIMENTO CERÂMICO, DE FORMA MANUAL, SEM REAPROVEITAMENTO. AF_12/2017</t>
  </si>
  <si>
    <t>M</t>
  </si>
  <si>
    <t>DEMOLIÇÃO DE ARGAMASSAS, DE FORMA MANUAL, SEM REAPROVEITAMENTO. AF_12/2017</t>
  </si>
  <si>
    <t>Remoção de entulho separado de obra com caçamba metálica - terra, alvenaria, concreto, argamassa, madeira, papel, plástico ou metal</t>
  </si>
  <si>
    <t>05.07.040</t>
  </si>
  <si>
    <t>ACESSÓRIOS</t>
  </si>
  <si>
    <t>QUADRO DE DISTRIBUIÇÃO DE ENERGIA EM CHAPA DE AÇO GALVANIZADO, DE EMBUTIR, COM BARRAMENTO TRIFÁSICO, PARA 30 DISJUNTORES DIN 225A - FORNECIMENTO E INSTALAÇÃO. AF_10/2020</t>
  </si>
  <si>
    <t>DISJUNTOR MONOPOLAR TIPO NEMA, CORRENTE NOMINAL DE 10 ATÉ 30A - FORNECIMENTO E INSTALAÇÃO. AF_10/2020</t>
  </si>
  <si>
    <t>DISJUNTOR BIPOLAR TIPO NEMA, CORRENTE NOMINAL DE 10 ATÉ 50A - FORNECIMENTO E INSTALAÇÃO. AF_10/2020</t>
  </si>
  <si>
    <t>DISJUNTOR TRIPOLAR TIPO NEMA, CORRENTE NOMINAL DE 10 ATÉ 50A - FORNECIMENTO E INSTALAÇÃO. AF_10/2020</t>
  </si>
  <si>
    <t>DISJUNTOR TRIPOLAR TIPO NEMA, CORRENTE NOMINAL DE 60 ATÉ 100A - FORNECIMENTO E INSTALAÇÃO. AF_10/2020</t>
  </si>
  <si>
    <t>INTERRUPTOR SIMPLES (1 MÓDULO), 10A/250V, INCLUINDO SUPORTE E PLACA - FORNECIMENTO E INSTALAÇÃO. AF_12/2015</t>
  </si>
  <si>
    <t>LUMINÁRIA DE EMERGÊNCIA, COM 30 LÂMPADAS LED DE 2 W, SEM REATOR - FORNECIM UN ENTO E INSTALAÇÃO. AF_02/2020</t>
  </si>
  <si>
    <t>41.31.070</t>
  </si>
  <si>
    <t>Luminária LED quadrada de sobrepor com difusor prismático translúcido, 4000 K, fluxo luminoso de 1363 a 1800 lm, potência de 15 a 24 W</t>
  </si>
  <si>
    <t>Perfilado perfurado 38 x 38 mm em chapa 14 prézincada, com acessórios</t>
  </si>
  <si>
    <t>38.07.300</t>
  </si>
  <si>
    <t>INSTALAÇÕES HIDRÁULICAS</t>
  </si>
  <si>
    <t>LEVANTAMENTO QUANTITATIVO - HIDRÁULICA</t>
  </si>
  <si>
    <t>ESGOTO</t>
  </si>
  <si>
    <t>Diametro (cm)</t>
  </si>
  <si>
    <t>Ambiente</t>
  </si>
  <si>
    <t>VENTILAÇÃO</t>
  </si>
  <si>
    <t>h</t>
  </si>
  <si>
    <t>Posição</t>
  </si>
  <si>
    <t>v</t>
  </si>
  <si>
    <t>d</t>
  </si>
  <si>
    <t>Total</t>
  </si>
  <si>
    <t>AGUA FRIA</t>
  </si>
  <si>
    <t>ÁGUA FRIA</t>
  </si>
  <si>
    <t>REGISTRO</t>
  </si>
  <si>
    <t>GAVETA COM ACABAMENTO</t>
  </si>
  <si>
    <t>diam (mm)</t>
  </si>
  <si>
    <t>JANELA FIXA DE ALUMÍNIO PARA VIDRO, COM VIDRO, BATENTE E FERRAGENS. EXCLUSIVE ACABAMENTO, ALIZAR E CONTRAMARCO. FORNECIMENTO E INSTALAÇÃO. AF_12/201 9</t>
  </si>
  <si>
    <t>CAIXA SIFONADA, PVC, DN 100 X 100 X 50 MM, JUNTA ELÁSTICA, FORNECIDA E INSTALADA EM RAMAL DE DESCARGA OU EM RAMAL DE ESGOTO SANITÁRIO. AF_12 /2014</t>
  </si>
  <si>
    <t>44.02.062</t>
  </si>
  <si>
    <t>Tampo/bancada em granito, com frontão, espessura de 2 cm, acabamento polido</t>
  </si>
  <si>
    <t>2.5</t>
  </si>
  <si>
    <t>2.7</t>
  </si>
  <si>
    <t>VEDAÇÕES</t>
  </si>
  <si>
    <t>RESUMO - HIDRÁULICA</t>
  </si>
  <si>
    <t>COMPOSIÇÃO</t>
  </si>
  <si>
    <t>PLANILHA ORÇAMENTÁRIA</t>
  </si>
  <si>
    <t>Data Base:</t>
  </si>
  <si>
    <t>Unid</t>
  </si>
  <si>
    <t>Quantidade</t>
  </si>
  <si>
    <t>Data base:</t>
  </si>
  <si>
    <t>VALOR UNIT</t>
  </si>
  <si>
    <t>PREÇO TOTAL</t>
  </si>
  <si>
    <t>copa</t>
  </si>
  <si>
    <t>banho</t>
  </si>
  <si>
    <t>equipamentos</t>
  </si>
  <si>
    <t>wc isolamento</t>
  </si>
  <si>
    <t>prescrição</t>
  </si>
  <si>
    <t>expurgo</t>
  </si>
  <si>
    <t>leitos</t>
  </si>
  <si>
    <t>descanso medico</t>
  </si>
  <si>
    <t>Rouparia</t>
  </si>
  <si>
    <t>leito 08</t>
  </si>
  <si>
    <t>vest</t>
  </si>
  <si>
    <t>leito 7 isola</t>
  </si>
  <si>
    <t>leito 9 isola</t>
  </si>
  <si>
    <t>sl enfermagem</t>
  </si>
  <si>
    <t>leitos 01 a  06</t>
  </si>
  <si>
    <t>leitos 12 a 15</t>
  </si>
  <si>
    <t>leito 10 isolamento</t>
  </si>
  <si>
    <t>leito 09 isolamento</t>
  </si>
  <si>
    <t>leitos 11 a 15</t>
  </si>
  <si>
    <t>leito 07 isolamento</t>
  </si>
  <si>
    <t>vestiario</t>
  </si>
  <si>
    <t>leitos 01 a  07</t>
  </si>
  <si>
    <t>z</t>
  </si>
  <si>
    <t>shaft AF2/1</t>
  </si>
  <si>
    <t>shaft AF6/3</t>
  </si>
  <si>
    <t>Shafts</t>
  </si>
  <si>
    <t>shaft AP9</t>
  </si>
  <si>
    <t>shaft AP10</t>
  </si>
  <si>
    <t>shaft AP11</t>
  </si>
  <si>
    <t>shaft AP12</t>
  </si>
  <si>
    <t>shaft AP13</t>
  </si>
  <si>
    <t>shaft AP14</t>
  </si>
  <si>
    <t>shaft AP15</t>
  </si>
  <si>
    <t>shaft AP16</t>
  </si>
  <si>
    <t>shaft AP17</t>
  </si>
  <si>
    <t>shaft AP18</t>
  </si>
  <si>
    <t>shaft TV/13</t>
  </si>
  <si>
    <t>shaft TV/14</t>
  </si>
  <si>
    <t>shaft TV/15</t>
  </si>
  <si>
    <t>shaft TV/16</t>
  </si>
  <si>
    <t>shaft TV/17</t>
  </si>
  <si>
    <t>shaft TV/18</t>
  </si>
  <si>
    <t>shaft TV/19</t>
  </si>
  <si>
    <t>shaft TV/20</t>
  </si>
  <si>
    <t>shaft TV/21</t>
  </si>
  <si>
    <t>shaft TV/22</t>
  </si>
  <si>
    <t>shaft TV/23</t>
  </si>
  <si>
    <t>Barrilete</t>
  </si>
  <si>
    <t>AP14</t>
  </si>
  <si>
    <t>AP16</t>
  </si>
  <si>
    <t>Z</t>
  </si>
  <si>
    <t>AP17</t>
  </si>
  <si>
    <t>AP18</t>
  </si>
  <si>
    <t>AP16 limpeza</t>
  </si>
  <si>
    <t>interligação</t>
  </si>
  <si>
    <t>AF03</t>
  </si>
  <si>
    <t>AF04</t>
  </si>
  <si>
    <t>AF05</t>
  </si>
  <si>
    <t>AF06</t>
  </si>
  <si>
    <t>AP15</t>
  </si>
  <si>
    <t>AP13</t>
  </si>
  <si>
    <t>AP09</t>
  </si>
  <si>
    <t>AP11</t>
  </si>
  <si>
    <t>AP10</t>
  </si>
  <si>
    <t>AP01</t>
  </si>
  <si>
    <t>TQ12</t>
  </si>
  <si>
    <t>TQ15</t>
  </si>
  <si>
    <t>AF01</t>
  </si>
  <si>
    <t>AF02</t>
  </si>
  <si>
    <t>bacias</t>
  </si>
  <si>
    <t>pias/lavatórios/tanques</t>
  </si>
  <si>
    <t>PRESSÃO</t>
  </si>
  <si>
    <t>21.02.071</t>
  </si>
  <si>
    <t xml:space="preserve">Revestimento vinílico em manta, espessura total
de 2mm, resistente a lavagem com hipoclorito </t>
  </si>
  <si>
    <t>RASGO EM ALVENARIA PARA ELETRODUTOS COM DIAMETROS MENORES OU IGUAIS A 40 MM. AF_05/2015</t>
  </si>
  <si>
    <t>QUEBRA EM ALVENARIA PARA INSTALAÇÃO DE CAIXA DE TOMADA (4X4 OU 4X2). AF_05/2015</t>
  </si>
  <si>
    <t>CHUMBAMENTO LINEAR EM ALVENARIA PARA RAMAIS/DISTRIBUIÇÃO COM DIÂMETROS MENORES OU IGUAIS A 40 MM. AF_05/2015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</si>
  <si>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</si>
  <si>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</si>
  <si>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TOMADA MÉDIA DE EMBUTIR (1 MÓDULO), 2P+T 20 A, INCLUINDO SUPORTE E PLACA - FORNECIMENTO E INSTALAÇÃO. AF_12/2015</t>
  </si>
  <si>
    <t>parede</t>
  </si>
  <si>
    <t xml:space="preserve">UN </t>
  </si>
  <si>
    <t>TUBO, PVC, SOLDÁVEL, DN 25MM, INSTALADO EM RAMAL DE DISTRIBUIÇÃO DE ÁGUA - FORNECIMENTO E INSTALAÇÃO. AF_12/2014</t>
  </si>
  <si>
    <t>TUBO, PVC, SOLDÁVEL, DN 32MM, INSTALADO EM RAMAL DE DISTRIBUIÇÃO DE ÁGUA - FORNECIMENTO E INSTALAÇÃO. AF_12/201</t>
  </si>
  <si>
    <t>TE, PVC, SERIE NORMAL, ESGOTO PREDIAL, DN 50 X 50 MM, JUNTA ELÁSTICA, FORNECIDO E INSTALADO EM RAMAL DE DESCARGA OU RAMAL DE ESGOTO SANITÁRIO. AF_12/2014</t>
  </si>
  <si>
    <t>TUBO PVC, SERIE NORMAL, ESGOTO PREDIAL, DN 50 MM, FORNECIDO E INSTALADO EM RAMAL DE DESCARGA OU RAMAL DE ESGOTO SANITÁRIO. AF_12/201</t>
  </si>
  <si>
    <t>TUBO PVC, SERIE NORMAL, ESGOTO PREDIAL, DN 75 MM, FORNECIDO E INSTALADO EM PRUMADA DE ESGOTO SANITÁRIO OU VENTILAÇÃO. AF_12/2014</t>
  </si>
  <si>
    <t>JUNÇÃO SIMPLES, PVC, SERIE NORMAL, ESGOTO PREDIAL, DN 100 X 100 MM, JUNTA ELÁSTICA, FORNECIDO E INSTALADO EM RAMAL DE DESCARGA OU RAMAL DE ESGOTO SANITÁRIO. AF_12/2014</t>
  </si>
  <si>
    <t>TUBO PVC, SERIE NORMAL, ESGOTO PREDIAL, DN 100 MM, FORNECIDO E INSTALADO EM PRUMADA DE ESGOTO SANITÁRIO OU VENTILAÇÃO. AF_12/2014</t>
  </si>
  <si>
    <t>PORTA DE CORRER DE ALUMÍNIO, COM DUAS FOLHAS PARA VIDRO, INCLUSO VIDRO LISO INCOLOR, FECHADURA E PUXADOR, SEM ALIZAR. AF_12/2019</t>
  </si>
  <si>
    <t>TORNEIRA CROMADA TUBO MÓVEL, DE PAREDE, 1/2 OU 3/4, PARA PIA DE COZINHA, PADRÃO MÉDIO - FORNECIMENTO E INSTALAÇÃO. AF_01/2020</t>
  </si>
  <si>
    <t>CUBA DE EMBUTIR DE AÇO INOXIDÁVEL MÉDIA, INCLUSO VÁLVULA TIPO AMERICANA EM METAL CROMADO E SIFÃO FLEXÍVEL EM PVC - FORNECIMENTO E INSTALAÇÃO. AF_01/2020</t>
  </si>
  <si>
    <t>CUBA DE EMBUTIR OVAL EM LOUÇA BRANCA, 35 X 50CM OU EQUIVALENTE, INCLUSO VÁLVULA EM METAL CROMADO E SIFÃO FLEXÍVEL EM PVC - FORNECIMENTO E INSTALAÇÃO. AF_01/2020</t>
  </si>
  <si>
    <t>TÊ, EM FERRO GALVANIZADO, CONEXÃO ROSQUEADA, DN 65 (2 1/2"), INSTALADO EM REDE DE ALIMENTAÇÃO PARA HIDRANTE - FORNECIMENTO E INSTALAÇÃO. AF_10/2020</t>
  </si>
  <si>
    <t>97.02.195</t>
  </si>
  <si>
    <t>Placa de sinalização em PVC fotoluminescente (240x120mm), com indicação de rota de evacuação e saída de emergência</t>
  </si>
  <si>
    <t>CHAPISCO APLICADO EM ALVENARIAS E ESTRUTURAS DE CONCRETO INTERNAS, COM COLHER DE PEDREIRO. ARGAMASSA TRAÇO 1:3 COM PREPARO EM BETONEIRA 400L. AF_06/2014</t>
  </si>
  <si>
    <t>TRATAMENTO DE RALO OU PONTO EMERGENTE COM ARGAMASSA POLIMÉRICA / MEMBRANA ACRÍLICA REFORÇADO COM VÉU DE POLIÉSTER (MAV). AF_06/2018</t>
  </si>
  <si>
    <t>3.1</t>
  </si>
  <si>
    <t>6.1</t>
  </si>
  <si>
    <t>6.2</t>
  </si>
  <si>
    <t>7.1</t>
  </si>
  <si>
    <t>8.1</t>
  </si>
  <si>
    <t>8.3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</si>
  <si>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</si>
  <si>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</si>
  <si>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</si>
  <si>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</si>
  <si>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</si>
  <si>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</si>
  <si>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</si>
  <si>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</si>
  <si>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</si>
  <si>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</si>
  <si>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</si>
  <si>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</si>
  <si>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</si>
  <si>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Item</t>
  </si>
  <si>
    <t>Valor (R$)</t>
  </si>
  <si>
    <t>Parcelas:</t>
  </si>
  <si>
    <t>% Período:</t>
  </si>
  <si>
    <t>Total:</t>
  </si>
  <si>
    <t>%:</t>
  </si>
  <si>
    <t>Período:</t>
  </si>
  <si>
    <t>Investimento:</t>
  </si>
  <si>
    <t>Acumulado:</t>
  </si>
  <si>
    <t>INSTALAÇÕES DE COMBATE A INCÊNDIO</t>
  </si>
  <si>
    <t>INSTALAÇÕES DE GASES MEDICINAIS</t>
  </si>
  <si>
    <t>6.3</t>
  </si>
  <si>
    <t>33.10.060</t>
  </si>
  <si>
    <t>Epóxi em massa, inclusive preparo</t>
  </si>
  <si>
    <t>ABRIGO PARA HIDRANTE, 90X60X17CM, COM REGISTRO GLOBO ANGULAR 45 GRAUS 2 1/2", ADAPTADOR STORZ 2 1/2", MANGUEIRA DE INCÊNDIO 20M, REDUÇÃO 2 1/2" X 1 1/2" E ESGUICHO EM LATÃO 1 1/2" - FORNECIMENTO E INSTALAÇÃO. AF_10/2020</t>
  </si>
  <si>
    <t>EXTINTOR DE INCÊNDIO PORTÁTIL COM CARGA DE PQS DE 6 KG, CLASSE BC - FORNECIMENTO E INSTALAÇÃO. AF_10/2020_P</t>
  </si>
  <si>
    <t>TUBO DE AÇO GALVANIZADO COM COSTURA, CLASSE MÉDIA, DN 65 (2 1/2"), CONEXÃO ROSQUEADA, INSTALADO EM REDE DE ALIMENTAÇÃO PARA HIDRANTE - FORNECIMENTO E INSTALAÇÃO. AF_10/2020</t>
  </si>
  <si>
    <t>JOELHO 90 GRAUS, EM FERRO GALVANIZADO, DN 65 (2 1/2"), CONEXÃO ROSQUEADA, INSTALADO EM REDE DE ALIMENTAÇÃO PARA HIDRANTE - FORNECIMENTO E INSTALAÇÃO. AF_10/2020</t>
  </si>
  <si>
    <t>PINTURA</t>
  </si>
  <si>
    <t>KG</t>
  </si>
  <si>
    <t>CHUVEIRO ELÉTRICO COMUM CORPO PLÁSTICO, TIPO DUCHA FORNECIMENTO E INSTAL AÇÃO. AF_01/2020</t>
  </si>
  <si>
    <t>JOELHO 45 GRAUS, PVC, SERIE NORMAL, ESGOTO PREDIAL, DN 40 MM, JUNTA SOLDÁVEL, FORNECIDO E INSTALADO EM RAMAL DE DESCARGA OU RAMAL DE ESGOTO SANITÁRIO. AF_12/2014</t>
  </si>
  <si>
    <t>JOELHO 45 GRAUS, PVC, SERIE NORMAL, ESGOTO PREDIAL, DN 100 MM, JUNTA ELÁSTICA, FORNECIDO E INSTALADO EM RAMAL DE DESCARGA OU RAMAL DE ESGOTO SANITÁRIO. AF_12/2014</t>
  </si>
  <si>
    <t>TUBO, PVC, SOLDÁVEL, DN 60MM, INSTALADO EM PRUMADA DE ÁGUA - FORNECIMENTO E INSTALAÇÃO. AF_12/2014</t>
  </si>
  <si>
    <t>CURVA 90 GRAUS, PVC, SOLDÁVEL, DN 25MM, INSTALADO EM RAMAL OU SUB-RAMAL DE ÁGUA - FORNECIMENTO E INSTALAÇÃO. AF_12/2014</t>
  </si>
  <si>
    <t>TUBO PVC, SERIE NORMAL, ESGOTO PREDIAL, DN 40 MM, FORNECIDO E INSTALADO EM RAMAL DE DESCARGA OU RAMAL DE ESGOTO SANITÁRIO. AF_12/2014</t>
  </si>
  <si>
    <t>JOELHO 45 GRAUS, PVC, SERIE NORMAL, ESGOTO PREDIAL, DN 50 MM, JUNTA ELÁSTICA, FORNECIDO E INSTALADO EM RAMAL DE DESCARGA OU RAMAL DE ESGOTO SANITÁRIO. AF_12/2014</t>
  </si>
  <si>
    <t>JOELHO 90 GRAUS, PVC, SERIE NORMAL, ESGOTO PREDIAL, DN 50 MM, JUNTA ELÁSTICA, FORNECIDO E INSTALADO EM RAMAL DE DESCARGA OU RAMAL DE ESGOTO SANITÁRI O. AF_12/2014</t>
  </si>
  <si>
    <t>JOELHO 45 GRAUS, PVC, SERIE NORMAL, ESGOTO PREDIAL, DN 75 MM, JUNTA ELÁSTICA, FORNECIDO E INSTALADO EM RAMAL DE DESCARGA OU RAMAL DE ESGOTO SANITÁRI O. AF_12/2014</t>
  </si>
  <si>
    <t>JUNÇÃO SIMPLES, PVC, SERIE NORMAL, ESGOTO PREDIAL, DN 50 X 50 MM, JUNTA ELÁSTICA, FORNECIDO E INSTALADO EM RAMAL DE DESCARGA OU RAMAL DE ESGOTO SANITÁRIO. AF_12/2014</t>
  </si>
  <si>
    <t>JUNÇÃO SIMPLES, PVC, SERIE NORMAL, ESGOTO PREDIAL, DN 75 X 75 MM, JUNTA ELÁSTICA, FORNECIDO E INSTALADO EM RAMAL DE DESCARGA OU RAMAL DE ESGOTO SANITÁRIO. AF_12/2014</t>
  </si>
  <si>
    <t>2.4</t>
  </si>
  <si>
    <t>11.2</t>
  </si>
  <si>
    <t>11.3</t>
  </si>
  <si>
    <t>11.4</t>
  </si>
  <si>
    <t>13.1</t>
  </si>
  <si>
    <t>6.4</t>
  </si>
  <si>
    <t>11.7</t>
  </si>
  <si>
    <t>11.8</t>
  </si>
  <si>
    <t>11.9</t>
  </si>
  <si>
    <t>11.10</t>
  </si>
  <si>
    <t>11.11</t>
  </si>
  <si>
    <t>11.12</t>
  </si>
  <si>
    <t>POSTO DE CONSUMO DE O2 OU AR VÁCUO OU N2O</t>
  </si>
  <si>
    <t>PAINEL DE ALARME PARA O2 OU AR OU VÁCUO OU N2O, INSTALADO</t>
  </si>
  <si>
    <t>DISJUNTOR TERMOMAGNÉTICO DIFERENCIAL BIPOLAR - 32A - SENSIBILIDADE 30MA - 230V</t>
  </si>
  <si>
    <t>TOMADA DE REDE RJ45 - FORNECIMENTO E INSTALAÇÃO. AF_11/2019</t>
  </si>
  <si>
    <t>TOMADA PARA TELEFONE RJ11 - FORNECIMENTO E INSTALAÇÃO. AF_11/2019</t>
  </si>
  <si>
    <t>Tomada para TV, tipo pino Jack, com placa</t>
  </si>
  <si>
    <t>69.20.340</t>
  </si>
  <si>
    <t>TOMADA ALTA DE EMBUTIR (1 MÓDULO), 2P+T 10 A, INCLUINDO SUPORTE E PLACA - FORNECIMENTO E INSTALAÇÃO. AF_12/2015</t>
  </si>
  <si>
    <t>TOMADA ALTA DE EMBUTIR (1 MÓDULO), 2P+T 20 A, INCLUINDO SUPORTE E PLACA - FORNECIMENTO E INSTALAÇÃO. AF_12/2015</t>
  </si>
  <si>
    <t>LUMINÁRIA COMERCIAL DE EMBUTIR COM DIFUSOR TRANSPARENTE OU FOSCO PARA 2 LÂMPADAS TUBULARES DE LED 18/20W - COMPLETA</t>
  </si>
  <si>
    <t>02.08.020</t>
  </si>
  <si>
    <t>Placa de identificação para obra</t>
  </si>
  <si>
    <t>tampão sextavado</t>
  </si>
  <si>
    <t>REVESTIMENTO CERÂMICO PARA PAREDES INTERNAS COM PLACAS TIPO ESMALTADA PADRÃO POPULAR DE DIMENSÕES 20X20 CM, ARGAMASSA TIPO AC I, APLICADAS EM AMBIENTES DE ÁREA MAIOR QUE 5 M2 NA ALTURA INTEIRA DAS PAREDES. AF_06/2014</t>
  </si>
  <si>
    <t>comp SC009</t>
  </si>
  <si>
    <t>Tarugo latão 50mm - 1,4' - posto</t>
  </si>
  <si>
    <t>comp SC012</t>
  </si>
  <si>
    <t>Caixa seção 30x30 cm (22x22x22) AVO</t>
  </si>
  <si>
    <t>comp SC017</t>
  </si>
  <si>
    <t>ADMINISTRAÇÃO LOCAL</t>
  </si>
  <si>
    <t>91170</t>
  </si>
  <si>
    <t>FIXAÇÃO DE TUBOS HORIZONTAIS DE PVC, CPVC OU COBRE DIÂMETROS MENORES OU IGUAIS A 40 MM OU ELETROCALHAS ATÉ 150MM DE LARGURA, COM ABRAÇADEIRA METÁLICA RÍGIDA TIPO D 1/2, FIXADA EM PERFILADO EM LAJE. AF_05/2015</t>
  </si>
  <si>
    <t>comp SC018</t>
  </si>
  <si>
    <t>MÊS</t>
  </si>
  <si>
    <t>8.4</t>
  </si>
  <si>
    <t>8.5</t>
  </si>
  <si>
    <t>8.6</t>
  </si>
  <si>
    <t>12.14</t>
  </si>
  <si>
    <t>12.15</t>
  </si>
  <si>
    <t>12.16</t>
  </si>
  <si>
    <t>12.17</t>
  </si>
  <si>
    <t>wc</t>
  </si>
  <si>
    <t>INSTALAÇÕES ELÉTRICAS</t>
  </si>
  <si>
    <t>97641</t>
  </si>
  <si>
    <t>REMOÇÃO DE FORRO DE GESSO, DE FORMA MANUAL, SEM REAPROVEITAMENTO. AF_12/2017</t>
  </si>
  <si>
    <t>98671</t>
  </si>
  <si>
    <t>PISO EM GRANITO APLICADO EM AMBIENTES INTERNOS. AF_09/2020</t>
  </si>
  <si>
    <t>98685</t>
  </si>
  <si>
    <t>RODAPÉ EM GRANITO, ALTURA 10 CM. AF_09/2020</t>
  </si>
  <si>
    <t>91955</t>
  </si>
  <si>
    <t>INTERRUPTOR PARALELO (1 MÓDULO), 10A/250V, INCLUINDO SUPORTE E PLACA - FORNECIMENTO E INSTALAÇÃO. AF_12/2015</t>
  </si>
  <si>
    <t>90444</t>
  </si>
  <si>
    <t>RASGO EM CONTRAPISO PARA RAMAIS/ DISTRIBUIÇÃO COM DIÂMETROS MENORES OU IGUAIS A 40 MM. AF_05/2015</t>
  </si>
  <si>
    <t>DISJUNTOR TERMOMAGNÉTICO DIFERENCIAL BIPOLAR - 25A - SENSIBILIDADE 30MA - 240V</t>
  </si>
  <si>
    <t>DISJUNTOR CAIXA MOLDADA TRIPOLAR 150A COM DISPARADOR TERMOMAGNÉTICO AJUSTÁVEL</t>
  </si>
  <si>
    <t>DISJUNTOR CAIXA MOLDADA TRIPOLAR 200A COM DISPARADOR TERMOMAGNÉTICO AJUSTÁVEL</t>
  </si>
  <si>
    <t>DISJUNTOR CAIXA MOLDADA TRIPOLAR 400A COM DISPARADOR TERMOMAGNÉTICO AJUSTÁVEL</t>
  </si>
  <si>
    <t>89449</t>
  </si>
  <si>
    <t>TUBO, PVC, SOLDÁVEL, DN 50MM, INSTALADO EM PRUMADA DE ÁGUA - FORNECIMENTO E INSTALAÇÃO. AF_12/2014</t>
  </si>
  <si>
    <t>89370</t>
  </si>
  <si>
    <t>CURVA 45 GRAUS, PVC, SOLDÁVEL, DN 32MM, INSTALADO EM RAMAL OU SUB-RAMAL DE ÁGUA - FORNECIMENTO E INSTALAÇÃO. AF_12/2014</t>
  </si>
  <si>
    <t>89504</t>
  </si>
  <si>
    <t>CURVA 45 GRAUS, PVC, SOLDÁVEL, DN 50MM, INSTALADO EM PRUMADA DE ÁGUA - FORNECIMENTO E INSTALAÇÃO. AF_12/2014</t>
  </si>
  <si>
    <t>89510</t>
  </si>
  <si>
    <t>CURVA 45 GRAUS, PVC, SOLDÁVEL, DN 60MM, INSTALADO EM PRUMADA DE ÁGUA - FORNECIMENTO E INSTALAÇÃO. AF_12/2014</t>
  </si>
  <si>
    <t>89503</t>
  </si>
  <si>
    <t>CURVA 90 GRAUS, PVC, SOLDÁVEL, DN 50MM, INSTALADO EM PRUMADA DE ÁGUA - FORNECIMENTO E INSTALAÇÃO. AF_12/2014</t>
  </si>
  <si>
    <t>89625</t>
  </si>
  <si>
    <t>TE, PVC, SOLDÁVEL, DN 50MM, INSTALADO EM PRUMADA DE ÁGUA - FORNECIMENTO E INSTALAÇÃO. AF_12/2014</t>
  </si>
  <si>
    <t>89628</t>
  </si>
  <si>
    <t>TE, PVC, SOLDÁVEL, DN 60MM, INSTALADO EM PRUMADA DE ÁGUA - FORNECIMENTO E INSTALAÇÃO. AF_12/2014</t>
  </si>
  <si>
    <t>89622</t>
  </si>
  <si>
    <t>TÊ DE REDUÇÃO, PVC, SOLDÁVEL, DN 32MM X 25MM, INSTALADO EM PRUMADA DE ÁGUA - FORNECIMENTO E INSTALAÇÃO. AF_12/2014</t>
  </si>
  <si>
    <t>95694</t>
  </si>
  <si>
    <t>CURVA 90 GRAUS, PVC, SERIE R, ÁGUA PLUVIAL, DN 100 MM, JUNTA ELÁSTICA, FORNECIDO E INSTALADO EM RAMAL DE ENCAMINHAMENTO. AF_12/2014</t>
  </si>
  <si>
    <t>89737</t>
  </si>
  <si>
    <t>JOELHO 90 GRAUS, PVC, SERIE NORMAL, ESGOTO PREDIAL, DN 75 MM, JUNTA ELÁSTICA, FORNECIDO E INSTALADO EM RAMAL DE DESCARGA OU RAMAL DE ESGOTO SANITÁRIO. AF_12/2014</t>
  </si>
  <si>
    <t>89985</t>
  </si>
  <si>
    <t>REGISTRO DE PRESSÃO BRUTO, LATÃO, ROSCÁVEL, 3/4", COM ACABAMENTO E CANOPLA CROMADOS - FORNECIMENTO E INSTALAÇÃO. AF_08/2021</t>
  </si>
  <si>
    <t>89987</t>
  </si>
  <si>
    <t>REGISTRO DE GAVETA BRUTO, LATÃO, ROSCÁVEL, 3/4", COM ACABAMENTO E CANOPLA CROMADOS - FORNECIMENTO E INSTALAÇÃO. AF_08/2021</t>
  </si>
  <si>
    <t>94794</t>
  </si>
  <si>
    <t>REGISTRO DE GAVETA BRUTO, LATÃO, ROSCÁVEL, 1 1/2", COM ACABAMENTO E CANOPLA CROMADOS - FORNECIMENTO E INSTALAÇÃO. AF_08/2021</t>
  </si>
  <si>
    <t>95470</t>
  </si>
  <si>
    <t>VASO SANITARIO SIFONADO CONVENCIONAL COM LOUÇA BRANCA, INCLUSO CONJUNTO DE LIGAÇÃO PARA BACIA SANITÁRIA AJUSTÁVEL - FORNECIMENTO E INSTALAÇÃO. AF_10/2016</t>
  </si>
  <si>
    <t>90799</t>
  </si>
  <si>
    <t>KIT DE PORTA-PRONTA DE MADEIRA EM ACABAMENTO MELAMÍNICO BRANCO, FOLHA PESADA OU SUPERPESADA, E BATENTE METÁLICO, 90X210CM, FIXAÇÃO COM ARGAMASSA - FORNECIMENTO E INSTALAÇÃO. AF_12/2019</t>
  </si>
  <si>
    <t>92347</t>
  </si>
  <si>
    <t>LUVA, EM FERRO GALVANIZADO, DN 65 (2 1/2"), CONEXÃO ROSQUEADA, INSTALADO EM PRUMADAS - FORNECIMENTO E INSTALAÇÃO. AF_10/2020</t>
  </si>
  <si>
    <t>92346</t>
  </si>
  <si>
    <t>NIPLE, EM FERRO GALVANIZADO, DN 65 (2 1/2"), CONEXÃO ROSQUEADA, INSTALADO EM PRUMADAS - FORNECIMENTO E INSTALAÇÃO. AF_10/2020</t>
  </si>
  <si>
    <t>101905</t>
  </si>
  <si>
    <t>EXTINTOR DE INCÊNDIO PORTÁTIL COM CARGA DE ÁGUA PRESSURIZADA DE 10 L, CLASSE A - FORNECIMENTO E INSTALAÇÃO. AF_10/2020_P</t>
  </si>
  <si>
    <t>101907</t>
  </si>
  <si>
    <t>EXTINTOR DE INCÊNDIO PORTÁTIL COM CARGA DE CO2 DE 6 KG, CLASSE BC - FORNECIMENTO E INSTALAÇÃO. AF_10/2020_P</t>
  </si>
  <si>
    <t>103835</t>
  </si>
  <si>
    <t>TUBO EM COBRE RÍGIDO, DN 15 MM, CLASSE A, SEM ISOLAMENTO, INSTALADO EM RAMAL E SUB-RAMAL DE GÁS MEDICINAL - FORNECIMENTO E INSTALAÇÃO. AF_04/2022</t>
  </si>
  <si>
    <t>103836</t>
  </si>
  <si>
    <t>TUBO EM COBRE RÍGIDO, DN 22 MM, CLASSE A, SEM ISOLAMENTO, INSTALADO EM RAMAL E SUB-RAMAL DE GÁS MEDICINAL - FORNECIMENTO E INSTALAÇÃO. AF_04/2022</t>
  </si>
  <si>
    <t>8.2</t>
  </si>
  <si>
    <t>11.5</t>
  </si>
  <si>
    <t>11.6</t>
  </si>
  <si>
    <t>11.13</t>
  </si>
  <si>
    <t>9.1</t>
  </si>
  <si>
    <t>9.2</t>
  </si>
  <si>
    <t>9.3</t>
  </si>
  <si>
    <t>10.1</t>
  </si>
  <si>
    <t>10.2</t>
  </si>
  <si>
    <t>10.3</t>
  </si>
  <si>
    <t>10.4</t>
  </si>
  <si>
    <t>12.18</t>
  </si>
  <si>
    <t>12.19</t>
  </si>
  <si>
    <t>12.20</t>
  </si>
  <si>
    <t>12.21</t>
  </si>
  <si>
    <t>12.25</t>
  </si>
  <si>
    <t>obstetrica</t>
  </si>
  <si>
    <t>lavabo</t>
  </si>
  <si>
    <t>corredor</t>
  </si>
  <si>
    <t>patologia</t>
  </si>
  <si>
    <t>vestiario f</t>
  </si>
  <si>
    <t>vestiario m</t>
  </si>
  <si>
    <t>posto de enfermagem</t>
  </si>
  <si>
    <t>dml</t>
  </si>
  <si>
    <t>consultorio</t>
  </si>
  <si>
    <t>circulação</t>
  </si>
  <si>
    <t>alimentação</t>
  </si>
  <si>
    <t>laje</t>
  </si>
  <si>
    <t>prumada</t>
  </si>
  <si>
    <t>1 e 2</t>
  </si>
  <si>
    <t>distribuição</t>
  </si>
  <si>
    <t>total</t>
  </si>
  <si>
    <t>diametro</t>
  </si>
  <si>
    <t>acumulado</t>
  </si>
  <si>
    <t>ambiente</t>
  </si>
  <si>
    <t>descida</t>
  </si>
  <si>
    <t>qnt</t>
  </si>
  <si>
    <t>total (m)</t>
  </si>
  <si>
    <t>piso</t>
  </si>
  <si>
    <t>direção</t>
  </si>
  <si>
    <t>cirurgia obstetricia</t>
  </si>
  <si>
    <t>descans medico</t>
  </si>
  <si>
    <t>quarto anestesista</t>
  </si>
  <si>
    <t>vest feminino</t>
  </si>
  <si>
    <t>vest masculino</t>
  </si>
  <si>
    <t>estacionamento de macas</t>
  </si>
  <si>
    <t>dml rs</t>
  </si>
  <si>
    <t>rs</t>
  </si>
  <si>
    <t xml:space="preserve">wc </t>
  </si>
  <si>
    <t>AF</t>
  </si>
  <si>
    <t>ESG</t>
  </si>
  <si>
    <t>conexões</t>
  </si>
  <si>
    <t>cotovelo 90</t>
  </si>
  <si>
    <t>cotovelo 45</t>
  </si>
  <si>
    <t>junção 45</t>
  </si>
  <si>
    <t>Te</t>
  </si>
  <si>
    <t>redução</t>
  </si>
  <si>
    <t>1 (50x40)</t>
  </si>
  <si>
    <t>1 (100x50)</t>
  </si>
  <si>
    <t>4 (100x75)</t>
  </si>
  <si>
    <t>4 (75x50)</t>
  </si>
  <si>
    <t>registro de pressão</t>
  </si>
  <si>
    <t>registro de gaveta</t>
  </si>
  <si>
    <t>redutor</t>
  </si>
  <si>
    <t>6 (32x25)</t>
  </si>
  <si>
    <t>8 (32x25)</t>
  </si>
  <si>
    <t>7 (60x50)</t>
  </si>
  <si>
    <t>20 (50x32)</t>
  </si>
  <si>
    <t>tubulações</t>
  </si>
  <si>
    <t>cotovelo 90 d25</t>
  </si>
  <si>
    <t>cotovelo 90 d32</t>
  </si>
  <si>
    <t>cotovelo 90 d50</t>
  </si>
  <si>
    <t>registro de gaveta d25</t>
  </si>
  <si>
    <t>registro de gaveta d30</t>
  </si>
  <si>
    <t>registro de gaveta d50</t>
  </si>
  <si>
    <t>registro de pressão d25</t>
  </si>
  <si>
    <t>registro de pressão d50</t>
  </si>
  <si>
    <t>registro de pressão d32</t>
  </si>
  <si>
    <t>Te d25</t>
  </si>
  <si>
    <t>Te d32</t>
  </si>
  <si>
    <t>Te d50</t>
  </si>
  <si>
    <t>cotovelo 45 d25</t>
  </si>
  <si>
    <t>cotovelo 45 d32</t>
  </si>
  <si>
    <t>cotovelo 45 d50</t>
  </si>
  <si>
    <t>redução 60x50</t>
  </si>
  <si>
    <t>redução 50x32</t>
  </si>
  <si>
    <t>redução 32x25</t>
  </si>
  <si>
    <t>Te d100</t>
  </si>
  <si>
    <t>Te d75</t>
  </si>
  <si>
    <t>Te d40</t>
  </si>
  <si>
    <t>cotovelo 90 d100</t>
  </si>
  <si>
    <t>cotovelo 90 d75</t>
  </si>
  <si>
    <t>cotovelo 90 d40</t>
  </si>
  <si>
    <t>cotovelo 45 d100</t>
  </si>
  <si>
    <t>cotovelo 45 d75</t>
  </si>
  <si>
    <t>cotovelo 45 d40</t>
  </si>
  <si>
    <t>redução 100X75</t>
  </si>
  <si>
    <t>redução 75X50</t>
  </si>
  <si>
    <t>redução 50X40</t>
  </si>
  <si>
    <t>junção 45 d100</t>
  </si>
  <si>
    <t>junção 45 d75</t>
  </si>
  <si>
    <t>junção 45 d50</t>
  </si>
  <si>
    <t>junção 45 d40</t>
  </si>
  <si>
    <t>(M)</t>
  </si>
  <si>
    <t>03.05.020</t>
  </si>
  <si>
    <t>04.05.100</t>
  </si>
  <si>
    <t>03.08.200</t>
  </si>
  <si>
    <t>30.01.130</t>
  </si>
  <si>
    <t xml:space="preserve">REMOÇÃO DE LOUÇAS, DE FORMA MANUAL, SEM REAPROVEITAMENTO. AF_12/2017 </t>
  </si>
  <si>
    <t>Retirada de bancada incluindo pertences</t>
  </si>
  <si>
    <t>04.11.030</t>
  </si>
  <si>
    <t xml:space="preserve">REMOÇÃO DE PORTAS, DE FORMA MANUAL, SEM REAPROVEITAMENTO. AF_12/2017 </t>
  </si>
  <si>
    <t xml:space="preserve">REMOÇÃO DE JANELAS, DE FORMA MANUAL, SEM REAPROVEITAMENTO. AF_12/2017 </t>
  </si>
  <si>
    <t>KIT DE PORTA-PRONTA DE MADEIRA EM ACABAMENTO MELAMÍNICO BRANCO, FOLHA PESADA OU SUPERPESADA, E BATENTE METÁLICO, 80X210CM, FIXAÇÃO COM ARGAMASSA - FORNECIMENTO E INSTALAÇÃO. AF_12/2019</t>
  </si>
  <si>
    <t>CJ</t>
  </si>
  <si>
    <t>BUCHA DE REDUÇÃO, CURTA, PVC, SOLDÁVEL, DN 32 X 25 MM, INSTALADO EM RAMAL DE DISTRIBUIÇÃO DE ÁGUA - FORNECIMENTO E INSTALAÇÃO. AF_06/2022</t>
  </si>
  <si>
    <t>BUCHA DE REDUÇÃO, CURTA, PVC, SOLDÁVEL, DN 60 X 50 MM, INSTALADO EM PRUMADA DE ÁGUA - FORNECIMENTO E INSTALAÇÃO. AF_06/2022</t>
  </si>
  <si>
    <t>TÊ DE REDUÇÃO, PVC, SOLDÁVEL, DN 50MM X 25MM, INSTALADO EM PRUMADA DE ÁGUA - FORNECIMENTO E INSTALAÇÃO. AF_06/2022</t>
  </si>
  <si>
    <t>CAIXA SIFONADA, COM GRELHA QUADRADA, PVC, DN 150 X 150 X 50 MM, JUNTA CAIXA SIFONADA, COM GRELHA QUADRADA, PVC, DN 150 X 150 X 50 MM, JUNTA</t>
  </si>
  <si>
    <t>VÁLVULA DE DESCARGA METÁLICA, BASE 1 1/2", ACABAMENTO METALICO CROMADO FORNECIMENTO E INSTALAÇÃO. AF_08/2021</t>
  </si>
  <si>
    <t>44.20.230</t>
  </si>
  <si>
    <t>Tubo de ligação para sanitário</t>
  </si>
  <si>
    <t>TANQUE DE LOUÇA BRANCA SUSPENSO, 18L OU EQUIVALENTE, INCLUSO SIFÃO TIPO GARRAFA EM PVC, VÁLVULA PLÁSTICA E TORNEIRA DE METAL CROMADO PADRÃO  POPULAR - FORNECIMENTO E INSTALAÇÃO. AF_01/2020</t>
  </si>
  <si>
    <t>MICTÓRIO SIFONADO LOUÇA BRANCA PADRÃO MÉDIO FORNECIMENTO E INSTALA</t>
  </si>
  <si>
    <t>TORNEIRA CROMADA DE MESA, 1/2 OU 3/4, PARA LAVATÓRIO, PADRÃO MÉDIO -FORNECIMENTO E INSTALAÇÃO. AF_01/2020</t>
  </si>
  <si>
    <t>ENGATE FLEXÍVEL EM PLÁSTICO BRANCO, 1/2 X 40CM - FORNECIMENTO E INSTALAÇÃO. AF_01/2020</t>
  </si>
  <si>
    <t xml:space="preserve">SABONETEIRA PLASTICA TIPO DISPENSER PARA SABONETE LIQUIDO COM RESERVATSABONETEIRA PLASTICA TIPO DISPENSER PARA SABONETE LIQUIDO COM RESERVAT </t>
  </si>
  <si>
    <t>Dispenser papel higiênico em ABS para rolão 300 / 600 m, com visor</t>
  </si>
  <si>
    <t>44.03.050</t>
  </si>
  <si>
    <t>27.04.050</t>
  </si>
  <si>
    <t>Protetor de parede ou bate-maca em PVC flexível, com amortecimento à impacto, altura de 150 mm</t>
  </si>
  <si>
    <t>RASGO EM CONTRAPISO PARA RAMAIS/ DISTRIBUIÇÃO COM DIÂMETROS MAIORES QUE 75 MM. AF_05/2015</t>
  </si>
  <si>
    <t>RASGO EM CONTRAPISO PARA RAMAIS/ DISTRIBUIÇÃO COM DIÂMETROS MAIORES QUE 40 MM E MENORES OU IGUAIS A 75 MM. AF_05/2015</t>
  </si>
  <si>
    <t>CHUMBAMENTO LINEAR EM CONTRAPISO PARA RAMAIS/DISTRIBUIÇÃO COM DIÂMETROS MAIORES QUE 40 MM E MENORES OU IGUAIS A 75 MM. AF_05/2015</t>
  </si>
  <si>
    <t>CHUMBAMENTO LINEAR EM CONTRAPISO PARA RAMAIS/DISTRIBUIÇÃO COM DIÂMETROS MAIORES QUE 75 MM. AF_05/2015</t>
  </si>
  <si>
    <t>CABO DE COBRE FLEXÍVEL ISOLADO, 2,5 MM², ANTI-CHAMA 450/750 V, PARA CIRCUITOS TERMINAIS - FORNECIMENTO E INSTALAÇÃO. AF_03/2023</t>
  </si>
  <si>
    <t>CABO DE COBRE FLEXÍVEL ISOLADO, 4 MM², ANTI-CHAMA 450/750 V, PARA CIRCUITOS TERMINAIS - FORNECIMENTO E INSTALAÇÃO. AF_03/2023</t>
  </si>
  <si>
    <t>CABO DE COBRE FLEXÍVEL ISOLADO, 6 MM², ANTI-CHAMA 450/750 V, PARA CIRCUITOS TERMINAIS - FORNECIMENTO E INSTALAÇÃO. AF_03/2023</t>
  </si>
  <si>
    <t>CABO DE COBRE FLEXÍVEL ISOLADO, 16 MM², ANTI-CHAMA 450/750 V, PARA CIRCUITOS TERMINAIS - FORNECIMENTO E INSTALAÇÃO. AF_03/2023</t>
  </si>
  <si>
    <t>CABO ELETRÔNICO CATEGORIA 6, INSTALADO EM EDIFICAÇÃO INSTITUCIONAL - FORNECIMENTO E INSTALAÇÃO. AF_11/201</t>
  </si>
  <si>
    <t>TOMADA MÉDIA DE EMBUTIR (2 MÓDULOS), 2P+T 20 A, SEM SUPORTE E SEM PLACA - FORNECIMENTO E INSTALAÇÃO. AF_03/2023</t>
  </si>
  <si>
    <t>CAIXA DE PASSAGEM PARA TELEFONE 15X15X10CM (SOBREPOR), FORNECIMENTO E INSTALACAO. AF_11/2019</t>
  </si>
  <si>
    <t>REVESTIMENTO CERÂMICO PARA PISO COM PLACAS TIPO PORCELANATO DE DIMENSÕES 45X45 CM APLICADA EM AMBIENTES DE ÁREA MAIOR QUE 10 M². AF_02/2023_PE</t>
  </si>
  <si>
    <t>Eletrocalha perfurada galvanizada a fogo, 200x100 mm, com acessórios</t>
  </si>
  <si>
    <t>38.22.130</t>
  </si>
  <si>
    <t>TUBO EM COBRE RÍGIDO, DN 28 MM, CLASSE A, SEM ISOLAMENTO, INSTALADO EM RAMAL E SUB-RAMAL DE GÁS MEDICINAL - FORNECIMENTO E INSTALAÇÃO. AF_04/2022</t>
  </si>
  <si>
    <t>46.10.040</t>
  </si>
  <si>
    <t>COTOVELO EM COBRE, DN 15 MM, 90 GRAUS, SEM ANEL DE SOLDA, INSTALADO EM RAMAL DE DISTRIBUIÇÃO FORNECIMENTO E INSTALAÇÃO. AF_04/2022</t>
  </si>
  <si>
    <t>COTOVELO EM COBRE, DN 22 MM, 90 GRAUS, SEM ANEL DE SOLDA, INSTALADO EM RAMAL DE DISTRIBUIÇÃO FORNECIMENTO E INSTALAÇÃO. AF_04/2022</t>
  </si>
  <si>
    <t>COTOVELO EM COBRE, DN 28 MM, 90 GRAUS, SEM ANEL DE SOLDA, INSTALADO EM RAMAL DE DISTRIBUIÇÃO FORNECIMENTO E INSTALAÇÃO. AF_04/2022</t>
  </si>
  <si>
    <t>LUVA EM COBRE, DN 15 MM, SEM ANEL DE SOLDA, INSTALADO EM RAMAL DE DISTRIBUIÇÃO FORNECIMENTO E INSTALAÇÃO. AF_04/2022</t>
  </si>
  <si>
    <t>LUVA EM COBRE, DN 22 MM, SEM ANEL DE SOLDA, INSTALADO EM RAMAL DE DISTRIBUIÇÃO FORNECIMENTO E INSTALAÇÃO. AF_04/2022</t>
  </si>
  <si>
    <t>LUVA EM COBRE, DN 28 MM, SEM ANEL DE SOLDA, INSTALADO EM RAMAL DE DISTRIBUIÇÃO FORNECIMENTO E INSTALAÇÃO. AF_04/2022</t>
  </si>
  <si>
    <t>TE EM COBRE, DN 15 MM, SEM ANEL DE SOLDA, INSTALADO EM RAMAL DE DISTRIBUIÇÃO FORNECIMENTO E INSTALAÇÃO. AF_04/2022</t>
  </si>
  <si>
    <t>TE EM COBRE, DN 22 MM, SEM ANEL DE SOLDA, INSTALADO EM RAMAL DE DISTRIBUIÇÃO FORNECIMENTO E INSTALAÇÃO. AF_04/2022</t>
  </si>
  <si>
    <t>TE EM COBRE, DN 28 MM, SEM ANEL DE SOLDA, INSTALADO EM RAMAL DE DISTRIBUIÇÃO FORNECIMENTO E INSTALAÇÃO. AF_04/2022</t>
  </si>
  <si>
    <t>BUCHA DE REDUÇÃO EM COBRE, DN 28 MM X 22 MM, SEM ANEL DE SOLDA, PONTA X BOLSA, INSTALADO EM RAMAL E SUB-RAMAL DE GÁS MEDICINAL - FORNECIMENTO E INSTALAÇÃO. AF_04/2022</t>
  </si>
  <si>
    <t>VÁLVULA DE ESFERA BRUTA, BRONZE, ROSCÁVEL, 1/2, INSTALAÇÃO. AF_08/2021</t>
  </si>
  <si>
    <t>VÁLVULA DE ESFERA BRUTA, BRONZE, ROSCÁVEL, 3/4, INSTALAÇÃO. AF_08/2022</t>
  </si>
  <si>
    <t>DEMOLIÇÃO DE LAJES, DE FORMA MANUAL, SEM REAPROVEITAMENTO. AF_12/2017</t>
  </si>
  <si>
    <t>ARMAÇÃO DE PILAR OU VIGA DE ESTRUTURA CONVENCIONAL DE CONCRETO ARMADO UTILIZANDO AÇO CA-50 DE 6,3 MM - MONTAGEM. AF_06/2022</t>
  </si>
  <si>
    <t>ARMAÇÃO DE PILAR OU VIGA DE ESTRUTURA CONVENCIONAL DE CONCRETO ARMADO UTILIZANDO AÇO CA-50 DE 10 MM - MONTAGEM. AF_06/2023</t>
  </si>
  <si>
    <t>ARMAÇÃO DE PILAR OU VIGA DE ESTRUTURA CONVENCIONAL DE CONCRETO ARMADO UTILIZANDO AÇO CA-50 DE 12,5 MM - MONTAGEM. AF_06/2024</t>
  </si>
  <si>
    <t>ARMAÇÃO DE PILAR OU VIGA DE ESTRUTURA CONVENCIONAL DE CONCRETO ARMADO UTILIZANDO AÇO CA-50 DE 16 MM - MONTAGEM. AF_06/2025</t>
  </si>
  <si>
    <t>ARMAÇÃO DE PILAR OU VIGA DE ESTRUTURA CONVENCIONAL DE CONCRETO ARMADO UTILIZANDO AÇO CA-50 DE 8 MM - MONTAGEM. AF_06/2022</t>
  </si>
  <si>
    <t>ARMAÇÃO DE PILAR OU VIGA DE ESTRUTURA CONVENCIONAL DE CONCRETO ARMADO UTILIZANDO AÇO CA-60 DE 5 MM - MONTAGEM. AF_06/2022</t>
  </si>
  <si>
    <t>ARMAÇÃO PARA EXECUÇÃO DE RADIER, PISO DE CONCRETO OU LAJE SOBRE SOLO, COM USO DE TELA Q-196. AF_09/2021</t>
  </si>
  <si>
    <t>INSTALAÇÕES ELÉTRICAS PARA ALIMENTAÇÃO</t>
  </si>
  <si>
    <t>TUBULAÇÃO DE ÁGUA GELADA</t>
  </si>
  <si>
    <t>46.08.010</t>
  </si>
  <si>
    <t>Tubo galvanizado sem costura schedule 40, DN= 3/4´, inclusive conexões</t>
  </si>
  <si>
    <t>32.11.320</t>
  </si>
  <si>
    <t>Isolamento térmico em espuma elastomérica, espessura de 19 a 26 mm, para tubulação de 1 1/8´ (cobre) ou 3/4´ (ferro)</t>
  </si>
  <si>
    <t>SUPORTE PARA ATÉ 3 TUBOS HORIZONTAIS, ESPAÇADO A CADA 1 M, EM PERFILADO DE SEÇÃO 38X76 MM, POR METRO DE TUBULAÇÃO FIXADA. AF_05/2015</t>
  </si>
  <si>
    <t xml:space="preserve">CAVALETE P/ FANCOIL HIDRONICO - AG Ø 3/4" </t>
  </si>
  <si>
    <t>61.20.110</t>
  </si>
  <si>
    <t>VÁLVULAS</t>
  </si>
  <si>
    <t>61.15.050</t>
  </si>
  <si>
    <t xml:space="preserve">Válvula motorizada esfera, com duas vias atuador 
floating, diâmetro 3/4" a 1 1/2" </t>
  </si>
  <si>
    <t>61.15.060</t>
  </si>
  <si>
    <t>Válvula de balanceamento diâmetro 1 " a 2-1/2"</t>
  </si>
  <si>
    <t>CHAPA PARA INSUFLAMENTO, EXAUSTÃO E AR EXTERNO</t>
  </si>
  <si>
    <t>61.20.450</t>
  </si>
  <si>
    <t>Duto em chapa de aço galvanizado</t>
  </si>
  <si>
    <t>32.06.010</t>
  </si>
  <si>
    <t>Lã de vidro e/ou lã de rocha com espessura de 1´</t>
  </si>
  <si>
    <t>98397</t>
  </si>
  <si>
    <t>PINTURA ANTICORROSIVA DE DUTO METÁLICO. AF_04/2018</t>
  </si>
  <si>
    <t>61.10.511</t>
  </si>
  <si>
    <t>Difusor para insuflamento de ar com plenum, multivias e colarinho</t>
  </si>
  <si>
    <t>61.10.574</t>
  </si>
  <si>
    <t>Grelha de retorno/exaustão com registro, tamanho: 0,03 m² a 0,06 m²</t>
  </si>
  <si>
    <t>61.10.576</t>
  </si>
  <si>
    <t xml:space="preserve">Grelha de retorno/exaustão com registro, tamanho: 0,14 m² a 0,19 m² </t>
  </si>
  <si>
    <t>61.10.581</t>
  </si>
  <si>
    <t>Veneziana com tela e filtro G4</t>
  </si>
  <si>
    <t>61.10.401</t>
  </si>
  <si>
    <t>CLIMATIZADORES</t>
  </si>
  <si>
    <t>43.05.030</t>
  </si>
  <si>
    <t>Exaustor elétrico em plástico, vazão de 150 a 190m³/h</t>
  </si>
  <si>
    <t>Barra de proteção para lavatório, para pessoas com mobilidade reduzida, em tubo de alumínio acabamento com pintura epóxi</t>
  </si>
  <si>
    <t>MONTAGEM E DESMONTAGEM DE FÔRMA DE VIGA, ESCORAMENTO METÁLICO, PÉ-DIREITO SIMPLES, EM CHAPA DE MADEIRA RESINADA, 4 UTILIZAÇÕES. AF_09/2020</t>
  </si>
  <si>
    <t>CONCRETO FCK = 30MPA, TRAÇO 1:2,1:2,5 (EM MASSA SECA DE CIMENTO/ AREIA MÉDIA/ BRITA 1) - PREPARO MECÂNICO COM BETONEIRA 600 L. AF_05/2021</t>
  </si>
  <si>
    <t>MASSA ÚNICA, PARA RECEBIMENTO DE PINTURA, EM ARGAMASSA TRAÇO 1:2:8, PREPARO MECÂNICO COM BETONEIRA 400L, APLICADA MANUALMENTE EM FACES INTERNAS DE PAREDES, PARA AMBIENTE COM ÁREA MAIOR QUE 10M2, ESPESSURA DE 10MM, COM EXECUÇÃO DE TALISCAS. AF_06/2014</t>
  </si>
  <si>
    <t>FORRO EM PLACAS DE GESSO, PARA AMBIENTES COMERCIAIS. AF_05/2017_PS</t>
  </si>
  <si>
    <t>Demolição manual de revestimento sintético, incluindo a base</t>
  </si>
  <si>
    <t>Retirada de rodapé inclusive cordão em madeira</t>
  </si>
  <si>
    <t>Demolição manual de painéis divisórias, inclusive montantes metálicos</t>
  </si>
  <si>
    <t>Damper de regulagem manual, tamanho: 0,10 m² a 0,14 m²</t>
  </si>
  <si>
    <t>RAMPA DE ACESSO DE PACIENTES E REFORÇO ESTRUTURAL DE LAJES</t>
  </si>
  <si>
    <t>ADEQUAÇÃO DE SISTEMA DE CLIMATIZAÇÃO</t>
  </si>
  <si>
    <t>NOVAS GRELHAS E DIFUSORES</t>
  </si>
  <si>
    <t>REFORMA CENTRO CIRURGICO - ÁREA DE APOIO</t>
  </si>
  <si>
    <t>2.3</t>
  </si>
  <si>
    <t>2.6</t>
  </si>
  <si>
    <t>2.8</t>
  </si>
  <si>
    <t>2.9</t>
  </si>
  <si>
    <t>2.10</t>
  </si>
  <si>
    <t>2.11</t>
  </si>
  <si>
    <t>2.12</t>
  </si>
  <si>
    <t>2.13</t>
  </si>
  <si>
    <t>3.5</t>
  </si>
  <si>
    <t>3.7</t>
  </si>
  <si>
    <t>3.6</t>
  </si>
  <si>
    <t>3.2</t>
  </si>
  <si>
    <t>3.3</t>
  </si>
  <si>
    <t>3.4</t>
  </si>
  <si>
    <t>3.8</t>
  </si>
  <si>
    <t>3.9</t>
  </si>
  <si>
    <t>5.2</t>
  </si>
  <si>
    <t>6.6</t>
  </si>
  <si>
    <t>6.7</t>
  </si>
  <si>
    <t>6.8</t>
  </si>
  <si>
    <t>6.9</t>
  </si>
  <si>
    <t>6.10</t>
  </si>
  <si>
    <t>7.2</t>
  </si>
  <si>
    <t>7.3</t>
  </si>
  <si>
    <t>7.4</t>
  </si>
  <si>
    <t>7.5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</si>
  <si>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</si>
  <si>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</si>
  <si>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</si>
  <si>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</si>
  <si>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</si>
  <si>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</si>
  <si>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</si>
  <si>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</si>
  <si>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</si>
  <si>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</si>
  <si>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</si>
  <si>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</si>
  <si>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</si>
  <si>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</si>
  <si>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</si>
  <si>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</si>
  <si>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</si>
  <si>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</si>
  <si>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</si>
  <si>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</si>
  <si>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</si>
  <si>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</si>
  <si>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</si>
  <si>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</si>
  <si>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</si>
  <si>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</si>
  <si>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</si>
  <si>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</si>
  <si>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</si>
  <si>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</si>
  <si>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</si>
  <si>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</si>
  <si>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</si>
  <si>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</si>
  <si>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</si>
  <si>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</si>
  <si>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</si>
  <si>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</si>
  <si>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</si>
  <si>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</si>
  <si>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</si>
  <si>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</si>
  <si>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</si>
  <si>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</si>
  <si>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</si>
  <si>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</si>
  <si>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</si>
  <si>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</si>
  <si>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</si>
  <si>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</si>
  <si>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</si>
  <si>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</si>
  <si>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</si>
  <si>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</si>
  <si>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</si>
  <si>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</si>
  <si>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</si>
  <si>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</si>
  <si>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</si>
  <si>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</si>
  <si>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11.1</t>
  </si>
  <si>
    <t>12.22</t>
  </si>
  <si>
    <t>12.23</t>
  </si>
  <si>
    <t>12.24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</si>
  <si>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</si>
  <si>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</si>
  <si>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</si>
  <si>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</si>
  <si>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</si>
  <si>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</si>
  <si>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</si>
  <si>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</si>
  <si>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</si>
  <si>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</si>
  <si>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</si>
  <si>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</si>
  <si>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</si>
  <si>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</si>
  <si>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</si>
  <si>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</si>
  <si>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</si>
  <si>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</si>
  <si>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</si>
  <si>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</si>
  <si>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</si>
  <si>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</si>
  <si>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</si>
  <si>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</si>
  <si>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</si>
  <si>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</si>
  <si>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</si>
  <si>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</si>
  <si>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</si>
  <si>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</si>
  <si>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</si>
  <si>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</si>
  <si>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</si>
  <si>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</si>
  <si>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</si>
  <si>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</si>
  <si>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</si>
  <si>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</si>
  <si>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</si>
  <si>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</si>
  <si>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</si>
  <si>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</si>
  <si>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</si>
  <si>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</si>
  <si>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</si>
  <si>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</si>
  <si>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</si>
  <si>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</si>
  <si>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</si>
  <si>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</si>
  <si>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</si>
  <si>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</si>
  <si>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</si>
  <si>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</si>
  <si>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16.1</t>
  </si>
  <si>
    <t>ALVENARIA DE VEDAÇÃO DE BLOCOS CERÂMICOS FURADOS NA VERTICAL DE 14X19X39 CM (ESPESSURA 14 CM), UTILIZANDO PALHETA E ARGAMASSA DE ASSENTAMENTO COM PREPARO MANUAL.  AF_03/2023</t>
  </si>
  <si>
    <t>Tubo de cobre classe A, DN= 35mm (1 1/4´), inclusive conexões</t>
  </si>
  <si>
    <t>LAVATÓRIO LOUÇA BRANCA SUSPENSO, 29,5 X 39CM OU EQUIVALENTE, PADRÃO POPULAR, INCLUSO SIFÃO TIPO GARRAFA EM PVC, VÁLVULA E ENGATE FLEXÍVEL 30 CM EM PLÁSTICO E TORNEIRA CROMADA DE MESA, PADRÃO POPULAR - FORNECIMENTO E INSTALAÇÃO. AF_01/2020</t>
  </si>
  <si>
    <t>VASO SANITÁRIO SIFONADO COM CAIXA ACOPLADA, LOUÇA BRANCA - PADRÃO ALTO - FORNECIMENTO E INSTALAÇÃO. AF_01/2020</t>
  </si>
  <si>
    <t>CORRIMÃO SIMPLES, DIÂMETRO EXTERNO = 1 1/2, EM ALUMÍNIO. AF_04/2019_PS</t>
  </si>
  <si>
    <t>38.22.150</t>
  </si>
  <si>
    <t>FUNDO SELADOR ACRÍLICO, APLICAÇÃO MANUAL EM TETO, UMA DEMÃO. AF_04/2023</t>
  </si>
  <si>
    <t>PINTURA LÁTEX ACRÍLICA PREMIUM, APLICAÇÃO MANUAL EM TETO, DUAS DEMÃOS. AF_04/2023</t>
  </si>
  <si>
    <t>FUNDO SELADOR ACRÍLICO, APLICAÇÃO MANUAL EM PAREDE, UMA DEMÃO. AF_04/2023</t>
  </si>
  <si>
    <t>PINTURA LÁTEX ACRÍLICA PREMIUM, APLICAÇÃO MANUAL EM PAREDES, DUAS DEMÃOS. AF_04/2023</t>
  </si>
  <si>
    <t>08-01-40</t>
  </si>
  <si>
    <t>PA.11 - PORTA EM ALUMÍNIO ANODIZADO, MEIO VIDRO, DE ABRIR, 2 FOLHAS</t>
  </si>
  <si>
    <t>BUCHA DE REDUÇÃO , LONGA, PVC, SOLDÁVEL, DN 50 X 32 MM, INSTALADO EM PRUMADA DE ÁGUA - FORNECIMENTO E INSTALAÇÃO. AF_06/2022</t>
  </si>
  <si>
    <t>SIURB 01/2023</t>
  </si>
  <si>
    <t>10-14-66</t>
  </si>
  <si>
    <t>DISPENSER PAPEL TOALHA, DE PAREDE, MANUAL, PARA SANITÁRIOS - ABS - ALTO IMPACTO - AUTO CORTE</t>
  </si>
  <si>
    <t>JUNÇÃO DE REDUCAO INVERTIDA, PVC, SÉRIE NORMAL, ESGOTO PREDIAL, DN 100 X 75 MM, JUNTA ELÁSTICA, FORNECIDO E INSTALADO EM RAMAL DE DESCARGA OU RAMAL DE ESGOTO SANITÁRIO. AF_08/2022</t>
  </si>
  <si>
    <t>TE, PVC, SOLDÁVEL, DN 25MM, INSTALADO EM RAMAL OU SUB-RAMAL DE ÁGUA -  FORNECIMENTO E INSTALAÇÃO. AF_06/2022</t>
  </si>
  <si>
    <t>TE DE REDUÇÃO, PVC, SOLDÁVEL, DN 75MM X 50MM, INSTALADO EM PRUMADA DE ÁGUA - FORNECIMENTO E INSTALAÇÃO. AF_06/2022</t>
  </si>
  <si>
    <t>JOELHO 45 GRAUS, PVC, SERIE NORMAL, ESGOTO PREDIAL, DN 40 MM, JUNTA SOJOELHO 45 GRAUS, PVC, SERIE NORMAL, ESGOTO PREDIAL, DN 40 MM, JUNTA SO UN CR 12,23
 LDÁVEL, FORNECIDO E INSTALADO EM RAMAL DE DESCARGA OU RAMAL DE ESGOTO SANITÁRIO. AF_08/2022.</t>
  </si>
  <si>
    <t>BARRA DE APOIO RETA, EM ACO INOX POLIDO, COMPRIMENTO 80 CM, FIXADA NA PAREDE - FORNECIMENTO E INSTALAÇÃO. AF_01/2020</t>
  </si>
  <si>
    <t>17-05-20</t>
  </si>
  <si>
    <t>BARRA DE APOIO PARA DEFICIENTES L=45 CM (BARRAS COM DIÂMETRO ENTRE 3,0 E 4,5CM)</t>
  </si>
  <si>
    <t>PISO PODOTÁTIL, ALERTA OU DIRECIONAL, EM BORRACHA SINTÉTICA ASSENTES COM COLA</t>
  </si>
  <si>
    <t>13-02-43</t>
  </si>
  <si>
    <t>08-01-39</t>
  </si>
  <si>
    <t xml:space="preserve"> PA.10 - PORTA EM ALUMÍNIO ANODIZADO, MEIO VIDRO - ABRIR, 1 FOLHA</t>
  </si>
  <si>
    <t>08-02-54</t>
  </si>
  <si>
    <t>CA.05 - CAIXILHO EM ALUMÍNIO ANODIZADO - PIVOTANTE</t>
  </si>
  <si>
    <t>CA.13 - CAIXILHO EM ALUMÍNIO ANODIZADO - BASCULANTE</t>
  </si>
  <si>
    <t xml:space="preserve">08-02-62 </t>
  </si>
  <si>
    <t>LUMINÁRIA ARANDELA TIPO TARTARUGA, COM GRADE, DE SOBREPOR, COM 1 LÂMPADA FLUORESCENTE DE 15 W, SEM REATOR - FORNECIMENTO E INSTALAÇÃO. AF_02/2020</t>
  </si>
  <si>
    <t>Eletrocalha perfurada galvanizada a fogo, 300x100 mm, com acessórios</t>
  </si>
  <si>
    <t>CABO DE COBRE FLEXÍVEL ISOLADO, 35 MM², 0,6/1,0 KV, PARA REDE AÉREA DE DISTRIBUIÇÃO DE ENERGIA ELÉTRICA DE BAIXA TENSÃO - FORNECIMENTO E INSTALAÇÃO. AF_07/2020</t>
  </si>
  <si>
    <t>CABO DE COBRE FLEXÍVEL ISOLADO, 70 MM², 0,6/1,0 KV, PARA REDE AÉREA DE DISTRIBUIÇÃO DE ENERGIA ELÉTRICA DE BAIXA TENSÃO - FORNECIMENTO E INSTALAÇÃO. AF_07/2020</t>
  </si>
  <si>
    <t>CABO DE COBRE FLEXÍVEL ISOLADO, 120 MM², 0,6/1,0 KV, PARA REDE AÉREA DE DISTRIBUIÇÃO DE ENERGIA ELÉTRICA DE BAIXA TENSÃO - FORNECIMENTO E INSTALAÇÃO. AF_07/2020</t>
  </si>
  <si>
    <t>ELETRODUTO FLEXÍVEL CORRUGADO, PVC, DN 25 MM (3/4"), PARA CIRCUITOS TERMINAIS, INSTALADO EM PAREDE - FORNECIMENTO E INSTALAÇÃO. AF_03/2023</t>
  </si>
  <si>
    <t>ELETRODUTO DE AÇO GALVANIZADO ELETROLÍTICO, TIPO LEVE I - 3/4"</t>
  </si>
  <si>
    <t xml:space="preserve"> ELETRODUTO DE AÇO GALVANIZADO ELETROLÍTICO, TIPO LEVE I - 1"</t>
  </si>
  <si>
    <t>09-02-12</t>
  </si>
  <si>
    <t>09-02-11</t>
  </si>
  <si>
    <t>SIRENE ELETRÔNICA BITONAL 24V-100 À 120DB, COM FLASH</t>
  </si>
  <si>
    <t>09-10-63</t>
  </si>
  <si>
    <t>ACIONADOR MANUAL TIPO "QUEBRE O VIDRO"</t>
  </si>
  <si>
    <t xml:space="preserve">09-10-55 </t>
  </si>
  <si>
    <t>DETECTOR ÓPTICO DE FUMAÇA PARA SISTEMAS ENDEREÇÁVEIS</t>
  </si>
  <si>
    <t xml:space="preserve">09-10-66 </t>
  </si>
  <si>
    <t xml:space="preserve"> TORNEIRA CROMADA 1/2 OU 3/4 PARA TANQUE, PADRÃO POPULAR - FORNECIMENTO E INSTALAÇÃO. AF_01/2020</t>
  </si>
  <si>
    <t>REVESTIMENTOS E ACABAMENTOS</t>
  </si>
  <si>
    <t>CONTRAPISO EM ARGAMASSA TRAÇO 1:4 (CIMENTO E AREIA), PREPARO MECÂNICO COM BETONEIRA 400 L, APLICADO EM ÁREAS SECAS SOBRE LAJE, ADERIDO, ACABAMENTO NÃO REFORÇADO, ESPESSURA 2CM. AF_07/2021</t>
  </si>
  <si>
    <t>6.5</t>
  </si>
  <si>
    <t>8.7</t>
  </si>
  <si>
    <t>8.8</t>
  </si>
  <si>
    <t>9.4</t>
  </si>
  <si>
    <t>11.14</t>
  </si>
  <si>
    <t>11.15</t>
  </si>
  <si>
    <t>Área total: 535,80m²</t>
  </si>
  <si>
    <t>JUNÇÃO DE REDUÇÃO INVERTIDA, PVC, SÉRIE NORMAL, ESGOTO PREDIAL, DN 100 X 50 MM, JUNTA ELÁSTICA, FORNECIDO E INSTALADO EM RAMAL DE DESCARGA OU RAMAL DE ESGOTO SANITÁRIO. AF_08/2022</t>
  </si>
  <si>
    <t>61.10.575</t>
  </si>
  <si>
    <t>Grelha de retorno/exaustão com registro, tamanho: 0,07 m² a 0,13 m²</t>
  </si>
  <si>
    <t xml:space="preserve"> ELETRODUTO DE AÇO GALVANIZADO ELETROLÍTICO, TIPO LEVE I - 3"</t>
  </si>
  <si>
    <t xml:space="preserve"> ELETRODUTO DE AÇO GALVANIZADO ELETROLÍTICO, TIPO LEVE I - 4"</t>
  </si>
  <si>
    <t>09-02-17</t>
  </si>
  <si>
    <t>09-02-19</t>
  </si>
  <si>
    <t>CDHU 190 - 05/2023</t>
  </si>
  <si>
    <t>Ligação típica, (cavalete), para ar condicionado ´fancoil´, diâmetro de 3/4´</t>
  </si>
  <si>
    <t>SINAPI 07/2023</t>
  </si>
  <si>
    <t>15.16</t>
  </si>
  <si>
    <t>12.41</t>
  </si>
  <si>
    <t>12.42</t>
  </si>
  <si>
    <t>Representante Legal</t>
  </si>
  <si>
    <t>Empresa</t>
  </si>
  <si>
    <t>PREÇO MÁXIMO</t>
  </si>
  <si>
    <t>PREÇO PROPOSTA</t>
  </si>
  <si>
    <t>ANEXO II</t>
  </si>
  <si>
    <t>MODELO</t>
  </si>
  <si>
    <t>(o documento deverá ser emitido em papel timbrado da empresa proponente)</t>
  </si>
  <si>
    <t>RESPONSÁVEL TÉCNICO:</t>
  </si>
  <si>
    <t xml:space="preserve">CREA: </t>
  </si>
  <si>
    <t>ANEXO XIII</t>
  </si>
  <si>
    <t>EMPRESA:</t>
  </si>
  <si>
    <t>R$ Unit</t>
  </si>
  <si>
    <t>R$ Total</t>
  </si>
  <si>
    <t>VALOR UNIT COM BDI 25%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</si>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</sst>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* #,##0_);_(* \(#,##0\);_(* &quot;-&quot;??_);_(@_)"/>
    <numFmt numFmtId="167" formatCode="General;General"/>
    <numFmt numFmtId="168" formatCode="_-* #,##0.00_-;\-* #,##0.00_-;_-* \-??_-;_-@_-"/>
    <numFmt numFmtId="169" formatCode="_(\ #,##0.00_);_(&quot; (&quot;#,##0.00\);_(&quot; -&quot;??_);_(@_)"/>
    <numFmt numFmtId="170" formatCode="00\-00\-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thin">
        <color auto="1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10" fillId="0" borderId="0"/>
    <xf numFmtId="0" fontId="12" fillId="0" borderId="0"/>
    <xf numFmtId="168" fontId="8" fillId="0" borderId="0" applyFill="0" applyBorder="0" applyAlignment="0" applyProtection="0"/>
    <xf numFmtId="9" fontId="8" fillId="0" borderId="0" applyFill="0" applyBorder="0" applyAlignment="0" applyProtection="0"/>
    <xf numFmtId="165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/>
    <xf numFmtId="0" fontId="22" fillId="0" borderId="0"/>
    <xf numFmtId="0" fontId="19" fillId="0" borderId="0"/>
    <xf numFmtId="0" fontId="19" fillId="0" borderId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4" fillId="0" borderId="0" xfId="1" applyFont="1" applyAlignment="1">
      <alignment horizontal="right"/>
    </xf>
    <xf numFmtId="165" fontId="0" fillId="0" borderId="1" xfId="1" applyFont="1" applyBorder="1" applyAlignment="1">
      <alignment vertical="center"/>
    </xf>
    <xf numFmtId="165" fontId="0" fillId="0" borderId="0" xfId="1" applyFont="1" applyAlignment="1">
      <alignment vertical="center"/>
    </xf>
    <xf numFmtId="165" fontId="3" fillId="0" borderId="1" xfId="1" applyFont="1" applyBorder="1" applyAlignment="1">
      <alignment horizontal="center" vertical="center" wrapText="1"/>
    </xf>
    <xf numFmtId="165" fontId="3" fillId="0" borderId="0" xfId="1" applyFont="1" applyAlignment="1">
      <alignment vertical="center"/>
    </xf>
    <xf numFmtId="165" fontId="0" fillId="0" borderId="1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2" borderId="0" xfId="0" applyFont="1" applyFill="1" applyAlignment="1">
      <alignment vertical="center"/>
    </xf>
    <xf numFmtId="165" fontId="3" fillId="4" borderId="8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0" xfId="2" applyFont="1" applyAlignment="1">
      <alignment vertical="center"/>
    </xf>
    <xf numFmtId="0" fontId="0" fillId="0" borderId="4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4" xfId="2" applyFont="1" applyBorder="1" applyAlignment="1">
      <alignment vertical="center"/>
    </xf>
    <xf numFmtId="164" fontId="0" fillId="0" borderId="0" xfId="2" applyFont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43" fontId="0" fillId="0" borderId="1" xfId="3" applyNumberFormat="1" applyFont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4" xfId="0" applyFill="1" applyBorder="1" applyAlignment="1">
      <alignment vertical="center"/>
    </xf>
    <xf numFmtId="0" fontId="0" fillId="0" borderId="0" xfId="5" applyFont="1"/>
    <xf numFmtId="0" fontId="9" fillId="0" borderId="0" xfId="6" applyFont="1" applyAlignment="1">
      <alignment horizontal="left" vertical="top"/>
    </xf>
    <xf numFmtId="167" fontId="0" fillId="0" borderId="0" xfId="5" applyNumberFormat="1" applyFont="1"/>
    <xf numFmtId="0" fontId="5" fillId="2" borderId="0" xfId="0" applyFont="1" applyFill="1" applyAlignment="1">
      <alignment horizontal="center" vertical="center"/>
    </xf>
    <xf numFmtId="0" fontId="0" fillId="0" borderId="1" xfId="0" quotePrefix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8" fontId="1" fillId="0" borderId="0" xfId="8" applyFont="1" applyFill="1" applyBorder="1" applyAlignment="1" applyProtection="1">
      <alignment horizontal="center"/>
    </xf>
    <xf numFmtId="9" fontId="14" fillId="0" borderId="25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164" fontId="1" fillId="0" borderId="31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9" fontId="14" fillId="0" borderId="26" xfId="0" applyNumberFormat="1" applyFont="1" applyBorder="1" applyAlignment="1">
      <alignment horizontal="center"/>
    </xf>
    <xf numFmtId="9" fontId="14" fillId="0" borderId="27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0" fontId="1" fillId="8" borderId="35" xfId="9" applyNumberFormat="1" applyFont="1" applyFill="1" applyBorder="1" applyAlignment="1" applyProtection="1"/>
    <xf numFmtId="10" fontId="1" fillId="8" borderId="36" xfId="9" applyNumberFormat="1" applyFont="1" applyFill="1" applyBorder="1" applyAlignment="1" applyProtection="1"/>
    <xf numFmtId="10" fontId="1" fillId="8" borderId="37" xfId="9" applyNumberFormat="1" applyFont="1" applyFill="1" applyBorder="1" applyAlignment="1" applyProtection="1"/>
    <xf numFmtId="0" fontId="1" fillId="0" borderId="38" xfId="0" applyFont="1" applyBorder="1" applyAlignment="1">
      <alignment horizontal="center"/>
    </xf>
    <xf numFmtId="168" fontId="18" fillId="8" borderId="41" xfId="8" applyFont="1" applyFill="1" applyBorder="1" applyAlignment="1" applyProtection="1">
      <alignment shrinkToFit="1"/>
    </xf>
    <xf numFmtId="0" fontId="1" fillId="0" borderId="29" xfId="0" applyFont="1" applyBorder="1" applyAlignment="1">
      <alignment horizontal="center"/>
    </xf>
    <xf numFmtId="0" fontId="0" fillId="0" borderId="0" xfId="1" quotePrefix="1" applyNumberFormat="1" applyFont="1" applyFill="1" applyBorder="1" applyAlignment="1" applyProtection="1">
      <alignment horizontal="left" vertical="top"/>
    </xf>
    <xf numFmtId="164" fontId="1" fillId="0" borderId="23" xfId="0" applyNumberFormat="1" applyFont="1" applyBorder="1" applyAlignment="1">
      <alignment horizontal="left"/>
    </xf>
    <xf numFmtId="165" fontId="0" fillId="2" borderId="5" xfId="0" applyNumberFormat="1" applyFill="1" applyBorder="1" applyAlignment="1">
      <alignment vertical="center"/>
    </xf>
    <xf numFmtId="0" fontId="1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164" fontId="0" fillId="0" borderId="0" xfId="2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5" xfId="0" applyBorder="1" applyAlignment="1">
      <alignment vertical="center"/>
    </xf>
    <xf numFmtId="164" fontId="0" fillId="0" borderId="13" xfId="2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164" fontId="1" fillId="0" borderId="46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0" fontId="1" fillId="8" borderId="52" xfId="9" applyNumberFormat="1" applyFont="1" applyFill="1" applyBorder="1" applyAlignment="1" applyProtection="1"/>
    <xf numFmtId="10" fontId="1" fillId="8" borderId="53" xfId="9" applyNumberFormat="1" applyFont="1" applyFill="1" applyBorder="1" applyAlignment="1" applyProtection="1"/>
    <xf numFmtId="10" fontId="1" fillId="8" borderId="54" xfId="9" applyNumberFormat="1" applyFont="1" applyFill="1" applyBorder="1" applyAlignment="1" applyProtection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9" fontId="14" fillId="0" borderId="22" xfId="1" applyNumberFormat="1" applyFont="1" applyFill="1" applyBorder="1" applyAlignment="1" applyProtection="1">
      <alignment horizontal="center" vertical="center"/>
    </xf>
    <xf numFmtId="0" fontId="14" fillId="0" borderId="28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168" fontId="14" fillId="8" borderId="49" xfId="8" applyFont="1" applyFill="1" applyBorder="1" applyAlignment="1" applyProtection="1">
      <alignment horizontal="right"/>
    </xf>
    <xf numFmtId="168" fontId="13" fillId="8" borderId="39" xfId="8" applyFont="1" applyFill="1" applyBorder="1" applyAlignment="1" applyProtection="1">
      <alignment horizontal="right"/>
    </xf>
    <xf numFmtId="168" fontId="14" fillId="8" borderId="34" xfId="8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8" fillId="0" borderId="0" xfId="5"/>
    <xf numFmtId="0" fontId="15" fillId="0" borderId="0" xfId="7" applyFont="1" applyAlignment="1">
      <alignment horizontal="center"/>
    </xf>
    <xf numFmtId="168" fontId="18" fillId="0" borderId="0" xfId="8" applyFont="1" applyFill="1" applyBorder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16" fillId="0" borderId="16" xfId="7" applyFont="1" applyBorder="1" applyAlignment="1">
      <alignment horizontal="center"/>
    </xf>
    <xf numFmtId="0" fontId="16" fillId="0" borderId="19" xfId="7" applyFont="1" applyBorder="1" applyAlignment="1">
      <alignment horizontal="center"/>
    </xf>
    <xf numFmtId="0" fontId="16" fillId="0" borderId="20" xfId="7" applyFon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4" fontId="18" fillId="8" borderId="40" xfId="8" applyNumberFormat="1" applyFont="1" applyFill="1" applyBorder="1" applyAlignment="1" applyProtection="1">
      <alignment shrinkToFit="1"/>
    </xf>
    <xf numFmtId="4" fontId="18" fillId="8" borderId="41" xfId="8" applyNumberFormat="1" applyFont="1" applyFill="1" applyBorder="1" applyAlignment="1" applyProtection="1">
      <alignment shrinkToFit="1"/>
    </xf>
    <xf numFmtId="0" fontId="3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wrapText="1"/>
    </xf>
    <xf numFmtId="0" fontId="15" fillId="0" borderId="0" xfId="7" applyFont="1" applyAlignment="1">
      <alignment horizontal="center" vertical="top"/>
    </xf>
    <xf numFmtId="0" fontId="1" fillId="0" borderId="23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5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4" fontId="11" fillId="0" borderId="0" xfId="2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64" fontId="0" fillId="0" borderId="0" xfId="2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3" fillId="0" borderId="0" xfId="2" applyFont="1" applyAlignment="1">
      <alignment horizontal="right" vertical="center"/>
    </xf>
    <xf numFmtId="164" fontId="0" fillId="0" borderId="0" xfId="2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6" borderId="0" xfId="0" applyFill="1" applyAlignment="1">
      <alignment vertical="center"/>
    </xf>
    <xf numFmtId="44" fontId="0" fillId="7" borderId="58" xfId="0" applyNumberForma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59" xfId="0" applyBorder="1" applyAlignment="1">
      <alignment horizontal="left" vertical="center"/>
    </xf>
    <xf numFmtId="14" fontId="0" fillId="0" borderId="15" xfId="0" applyNumberFormat="1" applyBorder="1" applyAlignment="1">
      <alignment horizontal="left" vertical="center"/>
    </xf>
    <xf numFmtId="0" fontId="0" fillId="7" borderId="58" xfId="0" applyFill="1" applyBorder="1" applyAlignment="1">
      <alignment vertical="center"/>
    </xf>
    <xf numFmtId="0" fontId="0" fillId="0" borderId="55" xfId="0" applyBorder="1" applyAlignment="1">
      <alignment vertical="center"/>
    </xf>
    <xf numFmtId="0" fontId="3" fillId="0" borderId="61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164" fontId="0" fillId="0" borderId="59" xfId="2" applyFont="1" applyBorder="1" applyAlignment="1">
      <alignment horizontal="left" vertical="center"/>
    </xf>
    <xf numFmtId="0" fontId="21" fillId="0" borderId="0" xfId="0" applyFont="1" applyAlignment="1">
      <alignment wrapText="1"/>
    </xf>
    <xf numFmtId="0" fontId="0" fillId="0" borderId="63" xfId="0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" fillId="0" borderId="63" xfId="0" applyFont="1" applyBorder="1" applyAlignment="1">
      <alignment vertical="center" wrapText="1"/>
    </xf>
    <xf numFmtId="1" fontId="0" fillId="0" borderId="63" xfId="0" applyNumberFormat="1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165" fontId="0" fillId="0" borderId="63" xfId="1" applyFont="1" applyFill="1" applyBorder="1" applyAlignment="1">
      <alignment vertical="center" wrapText="1"/>
    </xf>
    <xf numFmtId="0" fontId="0" fillId="0" borderId="63" xfId="0" applyBorder="1" applyAlignment="1">
      <alignment horizontal="left" vertical="center" wrapText="1"/>
    </xf>
    <xf numFmtId="165" fontId="0" fillId="0" borderId="63" xfId="1" applyFont="1" applyBorder="1" applyAlignment="1">
      <alignment vertical="center" wrapText="1"/>
    </xf>
    <xf numFmtId="0" fontId="3" fillId="5" borderId="63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left" vertical="center" wrapText="1"/>
    </xf>
    <xf numFmtId="165" fontId="3" fillId="5" borderId="63" xfId="1" applyFont="1" applyFill="1" applyBorder="1" applyAlignment="1">
      <alignment vertical="center" wrapText="1"/>
    </xf>
    <xf numFmtId="165" fontId="0" fillId="0" borderId="63" xfId="1" applyFont="1" applyBorder="1" applyAlignment="1">
      <alignment vertical="center"/>
    </xf>
    <xf numFmtId="0" fontId="15" fillId="0" borderId="63" xfId="13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165" fontId="0" fillId="0" borderId="63" xfId="1" applyFont="1" applyFill="1" applyBorder="1" applyAlignment="1">
      <alignment horizontal="center" vertical="center" wrapText="1"/>
    </xf>
    <xf numFmtId="0" fontId="17" fillId="0" borderId="63" xfId="0" applyFont="1" applyBorder="1" applyAlignment="1">
      <alignment horizontal="left" vertical="center" wrapText="1"/>
    </xf>
    <xf numFmtId="0" fontId="0" fillId="0" borderId="63" xfId="0" quotePrefix="1" applyBorder="1" applyAlignment="1">
      <alignment horizontal="center" vertical="center" wrapText="1"/>
    </xf>
    <xf numFmtId="1" fontId="0" fillId="0" borderId="63" xfId="0" quotePrefix="1" applyNumberFormat="1" applyBorder="1" applyAlignment="1">
      <alignment horizontal="center" vertical="center" wrapText="1"/>
    </xf>
    <xf numFmtId="164" fontId="3" fillId="0" borderId="63" xfId="2" applyFont="1" applyBorder="1" applyAlignment="1">
      <alignment horizontal="center" vertical="center" wrapText="1"/>
    </xf>
    <xf numFmtId="164" fontId="3" fillId="5" borderId="63" xfId="2" applyFont="1" applyFill="1" applyBorder="1" applyAlignment="1">
      <alignment horizontal="center" vertical="center" wrapText="1"/>
    </xf>
    <xf numFmtId="164" fontId="3" fillId="0" borderId="63" xfId="2" applyFont="1" applyBorder="1" applyAlignment="1">
      <alignment horizontal="center" vertical="center"/>
    </xf>
    <xf numFmtId="164" fontId="1" fillId="0" borderId="63" xfId="2" applyFont="1" applyBorder="1" applyAlignment="1">
      <alignment horizontal="center" vertical="center"/>
    </xf>
    <xf numFmtId="164" fontId="1" fillId="0" borderId="0" xfId="2" applyFont="1" applyAlignment="1">
      <alignment vertical="center"/>
    </xf>
    <xf numFmtId="164" fontId="1" fillId="0" borderId="0" xfId="2" applyFont="1" applyFill="1" applyAlignment="1">
      <alignment vertical="center"/>
    </xf>
    <xf numFmtId="164" fontId="1" fillId="0" borderId="63" xfId="2" applyFont="1" applyBorder="1" applyAlignment="1">
      <alignment horizontal="center" vertical="center" wrapText="1"/>
    </xf>
    <xf numFmtId="164" fontId="1" fillId="0" borderId="63" xfId="2" applyFont="1" applyFill="1" applyBorder="1" applyAlignment="1">
      <alignment horizontal="center" vertical="center" wrapText="1"/>
    </xf>
    <xf numFmtId="164" fontId="1" fillId="0" borderId="4" xfId="2" applyFont="1" applyBorder="1" applyAlignment="1">
      <alignment vertical="center"/>
    </xf>
    <xf numFmtId="164" fontId="1" fillId="0" borderId="57" xfId="2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3" fillId="5" borderId="63" xfId="1" applyFont="1" applyFill="1" applyBorder="1" applyAlignment="1">
      <alignment horizontal="center" vertical="center" wrapText="1"/>
    </xf>
    <xf numFmtId="1" fontId="17" fillId="0" borderId="63" xfId="0" applyNumberFormat="1" applyFont="1" applyBorder="1" applyAlignment="1">
      <alignment horizontal="center" vertical="center" wrapText="1"/>
    </xf>
    <xf numFmtId="165" fontId="17" fillId="0" borderId="63" xfId="1" applyFont="1" applyBorder="1" applyAlignment="1">
      <alignment vertical="center" wrapText="1"/>
    </xf>
    <xf numFmtId="0" fontId="0" fillId="0" borderId="63" xfId="0" quotePrefix="1" applyBorder="1" applyAlignment="1">
      <alignment horizontal="center" vertical="center"/>
    </xf>
    <xf numFmtId="4" fontId="0" fillId="0" borderId="63" xfId="0" applyNumberFormat="1" applyBorder="1" applyAlignment="1">
      <alignment vertical="center" wrapText="1"/>
    </xf>
    <xf numFmtId="0" fontId="17" fillId="0" borderId="63" xfId="0" applyFont="1" applyBorder="1" applyAlignment="1">
      <alignment horizontal="center" vertical="center"/>
    </xf>
    <xf numFmtId="170" fontId="15" fillId="0" borderId="63" xfId="13" applyNumberFormat="1" applyFont="1" applyBorder="1" applyAlignment="1">
      <alignment horizontal="center" vertical="center" wrapText="1"/>
    </xf>
    <xf numFmtId="0" fontId="15" fillId="0" borderId="63" xfId="13" applyFont="1" applyBorder="1" applyAlignment="1">
      <alignment vertical="center" wrapText="1"/>
    </xf>
    <xf numFmtId="165" fontId="17" fillId="0" borderId="63" xfId="1" applyFont="1" applyFill="1" applyBorder="1" applyAlignment="1">
      <alignment vertical="center" wrapText="1"/>
    </xf>
    <xf numFmtId="165" fontId="0" fillId="0" borderId="63" xfId="1" applyFont="1" applyBorder="1" applyAlignment="1">
      <alignment horizontal="center" vertical="center" wrapText="1"/>
    </xf>
    <xf numFmtId="165" fontId="15" fillId="0" borderId="63" xfId="1" applyFont="1" applyFill="1" applyBorder="1" applyAlignment="1">
      <alignment vertical="center" wrapText="1"/>
    </xf>
    <xf numFmtId="165" fontId="3" fillId="0" borderId="63" xfId="1" applyFont="1" applyFill="1" applyBorder="1" applyAlignment="1">
      <alignment vertical="center" wrapText="1"/>
    </xf>
    <xf numFmtId="165" fontId="1" fillId="0" borderId="63" xfId="1" applyFont="1" applyFill="1" applyBorder="1" applyAlignment="1">
      <alignment vertical="center" wrapText="1"/>
    </xf>
    <xf numFmtId="164" fontId="0" fillId="0" borderId="4" xfId="2" applyFont="1" applyBorder="1" applyAlignment="1">
      <alignment horizontal="center" vertical="center"/>
    </xf>
    <xf numFmtId="16" fontId="14" fillId="0" borderId="25" xfId="0" applyNumberFormat="1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1" xfId="0" applyFont="1" applyBorder="1" applyAlignment="1">
      <alignment horizontal="left" vertical="top"/>
    </xf>
    <xf numFmtId="0" fontId="1" fillId="0" borderId="62" xfId="0" applyFont="1" applyBorder="1" applyAlignment="1">
      <alignment horizontal="center" vertical="top"/>
    </xf>
    <xf numFmtId="164" fontId="1" fillId="0" borderId="60" xfId="0" applyNumberFormat="1" applyFont="1" applyBorder="1" applyAlignment="1">
      <alignment horizontal="left"/>
    </xf>
    <xf numFmtId="169" fontId="14" fillId="0" borderId="64" xfId="1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164" fontId="0" fillId="0" borderId="0" xfId="2" quotePrefix="1" applyFont="1" applyFill="1" applyAlignment="1">
      <alignment horizontal="right" vertical="center"/>
    </xf>
    <xf numFmtId="164" fontId="0" fillId="0" borderId="4" xfId="2" applyFont="1" applyBorder="1" applyAlignment="1">
      <alignment vertical="center" wrapText="1"/>
    </xf>
    <xf numFmtId="164" fontId="0" fillId="0" borderId="0" xfId="2" applyFont="1" applyAlignment="1">
      <alignment vertical="center" wrapText="1"/>
    </xf>
    <xf numFmtId="14" fontId="0" fillId="0" borderId="63" xfId="0" applyNumberFormat="1" applyBorder="1" applyAlignment="1">
      <alignment horizontal="center" vertical="center"/>
    </xf>
    <xf numFmtId="164" fontId="0" fillId="0" borderId="63" xfId="2" applyFont="1" applyBorder="1" applyAlignment="1">
      <alignment vertical="center"/>
    </xf>
    <xf numFmtId="164" fontId="3" fillId="0" borderId="5" xfId="2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58" xfId="0" applyBorder="1" applyAlignment="1">
      <alignment vertical="center"/>
    </xf>
    <xf numFmtId="0" fontId="0" fillId="0" borderId="65" xfId="0" applyBorder="1" applyAlignment="1">
      <alignment vertical="center"/>
    </xf>
    <xf numFmtId="0" fontId="18" fillId="0" borderId="0" xfId="0" applyFont="1" applyAlignment="1">
      <alignment horizontal="center"/>
    </xf>
    <xf numFmtId="164" fontId="3" fillId="0" borderId="0" xfId="0" applyNumberFormat="1" applyFont="1" applyAlignment="1">
      <alignment horizontal="left" vertical="top"/>
    </xf>
    <xf numFmtId="168" fontId="1" fillId="8" borderId="68" xfId="8" applyFont="1" applyFill="1" applyBorder="1" applyAlignment="1" applyProtection="1">
      <alignment horizontal="center"/>
    </xf>
    <xf numFmtId="168" fontId="18" fillId="8" borderId="69" xfId="8" applyFont="1" applyFill="1" applyBorder="1" applyAlignment="1" applyProtection="1">
      <alignment horizontal="center"/>
    </xf>
    <xf numFmtId="168" fontId="1" fillId="8" borderId="70" xfId="8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7" borderId="72" xfId="0" applyFont="1" applyFill="1" applyBorder="1" applyAlignment="1">
      <alignment horizontal="center" vertical="center"/>
    </xf>
    <xf numFmtId="43" fontId="0" fillId="0" borderId="72" xfId="3" applyNumberFormat="1" applyFont="1" applyBorder="1" applyAlignment="1">
      <alignment horizontal="center" vertical="center"/>
    </xf>
    <xf numFmtId="0" fontId="0" fillId="7" borderId="72" xfId="0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7" borderId="67" xfId="0" applyFont="1" applyFill="1" applyBorder="1" applyAlignment="1">
      <alignment horizontal="center" vertical="center" wrapText="1"/>
    </xf>
    <xf numFmtId="164" fontId="20" fillId="0" borderId="67" xfId="2" applyFont="1" applyBorder="1" applyAlignment="1">
      <alignment horizontal="center"/>
    </xf>
    <xf numFmtId="44" fontId="0" fillId="0" borderId="67" xfId="4" applyNumberFormat="1" applyFont="1" applyBorder="1" applyAlignment="1">
      <alignment vertical="center"/>
    </xf>
    <xf numFmtId="164" fontId="0" fillId="0" borderId="0" xfId="2" applyFont="1" applyAlignment="1">
      <alignment vertical="top" wrapText="1"/>
    </xf>
    <xf numFmtId="164" fontId="1" fillId="0" borderId="0" xfId="2" applyFont="1" applyAlignment="1">
      <alignment vertical="top" wrapText="1"/>
    </xf>
    <xf numFmtId="164" fontId="1" fillId="0" borderId="0" xfId="2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1" fontId="3" fillId="0" borderId="63" xfId="0" applyNumberFormat="1" applyFont="1" applyBorder="1" applyAlignment="1">
      <alignment horizontal="center" vertical="center" wrapText="1"/>
    </xf>
    <xf numFmtId="165" fontId="3" fillId="0" borderId="63" xfId="1" applyFont="1" applyBorder="1" applyAlignment="1">
      <alignment horizontal="center" vertical="center" wrapText="1"/>
    </xf>
    <xf numFmtId="164" fontId="3" fillId="4" borderId="63" xfId="2" applyFont="1" applyFill="1" applyBorder="1" applyAlignment="1">
      <alignment horizontal="center" vertical="center"/>
    </xf>
    <xf numFmtId="164" fontId="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57" xfId="2" applyFont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4" fontId="0" fillId="7" borderId="67" xfId="0" applyNumberFormat="1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1" fillId="0" borderId="55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16" fillId="8" borderId="67" xfId="7" applyFont="1" applyFill="1" applyBorder="1" applyAlignment="1">
      <alignment horizontal="center" vertical="center"/>
    </xf>
    <xf numFmtId="169" fontId="18" fillId="0" borderId="50" xfId="1" applyNumberFormat="1" applyFont="1" applyFill="1" applyBorder="1" applyAlignment="1" applyProtection="1">
      <alignment horizontal="center" vertical="center"/>
    </xf>
    <xf numFmtId="169" fontId="18" fillId="0" borderId="5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8" xfId="7" applyFont="1" applyBorder="1" applyAlignment="1">
      <alignment horizontal="center" vertical="center" wrapText="1"/>
    </xf>
    <xf numFmtId="0" fontId="16" fillId="0" borderId="17" xfId="7" applyFont="1" applyBorder="1" applyAlignment="1">
      <alignment horizontal="center" vertical="center" wrapText="1"/>
    </xf>
    <xf numFmtId="0" fontId="16" fillId="0" borderId="14" xfId="7" applyFont="1" applyBorder="1" applyAlignment="1">
      <alignment horizontal="center" vertical="center" wrapText="1"/>
    </xf>
    <xf numFmtId="0" fontId="16" fillId="0" borderId="10" xfId="7" applyFont="1" applyBorder="1" applyAlignment="1">
      <alignment horizontal="center" vertical="center" wrapText="1"/>
    </xf>
    <xf numFmtId="0" fontId="16" fillId="0" borderId="13" xfId="7" applyFont="1" applyBorder="1" applyAlignment="1">
      <alignment horizontal="center" vertical="center" wrapText="1"/>
    </xf>
    <xf numFmtId="0" fontId="16" fillId="0" borderId="11" xfId="7" applyFont="1" applyBorder="1" applyAlignment="1">
      <alignment horizontal="center" vertical="center" wrapText="1"/>
    </xf>
    <xf numFmtId="168" fontId="18" fillId="0" borderId="48" xfId="8" applyFont="1" applyFill="1" applyBorder="1" applyAlignment="1" applyProtection="1">
      <alignment horizontal="center" vertical="center" wrapText="1"/>
    </xf>
    <xf numFmtId="168" fontId="18" fillId="0" borderId="16" xfId="8" applyFont="1" applyFill="1" applyBorder="1" applyAlignment="1" applyProtection="1">
      <alignment horizontal="center" vertical="center" wrapText="1"/>
    </xf>
    <xf numFmtId="0" fontId="1" fillId="0" borderId="5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7">
    <cellStyle name="Moeda" xfId="2" builtinId="4"/>
    <cellStyle name="Moeda 2" xfId="4" xr:uid="{00000000-0005-0000-0000-000001000000}"/>
    <cellStyle name="Normal" xfId="0" builtinId="0"/>
    <cellStyle name="Normal 2" xfId="5" xr:uid="{00000000-0005-0000-0000-000004000000}"/>
    <cellStyle name="Normal 2 2" xfId="16" xr:uid="{00000000-0005-0000-0000-000005000000}"/>
    <cellStyle name="Normal 3" xfId="7" xr:uid="{00000000-0005-0000-0000-000006000000}"/>
    <cellStyle name="Normal 4" xfId="14" xr:uid="{00000000-0005-0000-0000-000007000000}"/>
    <cellStyle name="Normal 5" xfId="15" xr:uid="{00000000-0005-0000-0000-000008000000}"/>
    <cellStyle name="Normal_FICHA DE VERIFICAÇÃO PRELIMINAR - Plano R" xfId="6" xr:uid="{00000000-0005-0000-0000-000009000000}"/>
    <cellStyle name="Normal_Plan1" xfId="13" xr:uid="{00000000-0005-0000-0000-00000A000000}"/>
    <cellStyle name="Porcentagem 2" xfId="9" xr:uid="{00000000-0005-0000-0000-00000C000000}"/>
    <cellStyle name="Separador de milhares 2" xfId="3" xr:uid="{00000000-0005-0000-0000-00000D000000}"/>
    <cellStyle name="Separador de milhares 3" xfId="10" xr:uid="{00000000-0005-0000-0000-00000E000000}"/>
    <cellStyle name="Separador de milhares 4" xfId="11" xr:uid="{00000000-0005-0000-0000-00000F000000}"/>
    <cellStyle name="Separador de milhares 5" xfId="12" xr:uid="{00000000-0005-0000-0000-000010000000}"/>
    <cellStyle name="Vírgula" xfId="1" builtinId="3"/>
    <cellStyle name="Vírgula 2" xfId="8" xr:uid="{00000000-0005-0000-0000-000012000000}"/>
  </cellStyles>
  <dxfs count="10"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color theme="1"/>
      </font>
      <numFmt numFmtId="14" formatCode="0.00%"/>
      <fill>
        <patternFill>
          <bgColor theme="4" tint="0.59996337778862885"/>
        </patternFill>
      </fill>
    </dxf>
    <dxf>
      <font>
        <color theme="0"/>
      </font>
    </dxf>
    <dxf>
      <font>
        <color theme="1"/>
      </font>
      <numFmt numFmtId="14" formatCode="0.00%"/>
      <fill>
        <patternFill>
          <bgColor theme="4" tint="0.59996337778862885"/>
        </patternFill>
      </fill>
    </dxf>
    <dxf>
      <font>
        <color theme="1"/>
      </font>
      <numFmt numFmtId="14" formatCode="0.00%"/>
      <fill>
        <patternFill>
          <bgColor theme="4" tint="0.59996337778862885"/>
        </patternFill>
      </fill>
    </dxf>
    <dxf>
      <font>
        <color theme="1"/>
      </font>
      <numFmt numFmtId="14" formatCode="0.00%"/>
      <fill>
        <patternFill>
          <bgColor theme="4" tint="0.59996337778862885"/>
        </patternFill>
      </fill>
    </dxf>
    <dxf>
      <font>
        <b val="0"/>
        <condense val="0"/>
        <extend val="0"/>
        <color indexed="44"/>
      </font>
    </dxf>
    <dxf>
      <font>
        <color theme="0"/>
      </font>
    </dxf>
    <dxf>
      <font>
        <color theme="1"/>
      </font>
      <numFmt numFmtId="14" formatCode="0.00%"/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187298</xdr:colOff>
      <xdr:row>2</xdr:row>
      <xdr:rowOff>17613</xdr:rowOff>
    </xdr:from>
    <xdr:to>
      <xdr:col>4</xdr:col>
      <xdr:colOff>789392</xdr:colOff>
      <xdr:row>7</xdr:row>
      <xdr:rowOff>58374</xdr:rowOff>
    </xdr:to>
    <xdr:pic>
      <xdr:nvPicPr>
        <xdr:cNvPr id="3" name="Imagem 2" descr="logo_santacasa_horizontal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9619" y="398613"/>
          <a:ext cx="2683987" cy="1102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4</xdr:row>
      <xdr:rowOff>0</xdr:rowOff>
    </xdr:from>
    <xdr:to>
      <xdr:col>0</xdr:col>
      <xdr:colOff>2609583</xdr:colOff>
      <xdr:row>8</xdr:row>
      <xdr:rowOff>161924</xdr:rowOff>
    </xdr:to>
    <xdr:pic>
      <xdr:nvPicPr>
        <xdr:cNvPr id="2" name="Imagem 1" descr="logo_santacasa_horizontal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0"/>
          <a:ext cx="2482583" cy="962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100852</xdr:rowOff>
    </xdr:from>
    <xdr:to>
      <xdr:col>2</xdr:col>
      <xdr:colOff>420399</xdr:colOff>
      <xdr:row>7</xdr:row>
      <xdr:rowOff>82382</xdr:rowOff>
    </xdr:to>
    <xdr:pic>
      <xdr:nvPicPr>
        <xdr:cNvPr id="3" name="Imagem 2" descr="logo_santacasa_horizontal.png">
          <a:extLst>
            <a:ext uri="{FF2B5EF4-FFF2-40B4-BE49-F238E27FC236}">
              <a16:creationId xmlns:a16="http://schemas.microsoft.com/office/drawing/2014/main" id="{16BA796A-ACDF-481B-840C-39595E4F4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412" y="291352"/>
          <a:ext cx="2683987" cy="1102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\Users\dmaffonso\Desktop\COZINHA\PLANILHA%20M&#218;LTIPLA%20V3.0.5%20-%20BD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\DOCUMENTOS\engenharia_projetos\OR&#199;AMENTOS%20(Em%20revis&#227;o)\DEBORA%20MELLO%20AFFONSO\1.%20OR&#199;AMENTOS\COZINHA\Entrega%20CAIXA\PLANILHA%20M&#218;LTIPLA%20V3.0.5%20-%20B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>
        <row r="4">
          <cell r="F4" t="str">
            <v>OGU</v>
          </cell>
        </row>
        <row r="16">
          <cell r="F16" t="str">
            <v>Irmandade Santa Casa de Misericordia de Sorocaba</v>
          </cell>
        </row>
        <row r="18">
          <cell r="F18" t="str">
            <v>NÃO DESONERADO</v>
          </cell>
        </row>
      </sheetData>
      <sheetData sheetId="2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</sheetData>
      <sheetData sheetId="5">
        <row r="12">
          <cell r="A12">
            <v>2</v>
          </cell>
        </row>
        <row r="15">
          <cell r="M15">
            <v>1</v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>
            <v>2</v>
          </cell>
        </row>
        <row r="19">
          <cell r="M19">
            <v>2</v>
          </cell>
        </row>
        <row r="20">
          <cell r="M20">
            <v>2</v>
          </cell>
        </row>
        <row r="21">
          <cell r="M21">
            <v>2</v>
          </cell>
        </row>
        <row r="22">
          <cell r="M22">
            <v>2</v>
          </cell>
        </row>
        <row r="23">
          <cell r="M23">
            <v>2</v>
          </cell>
        </row>
        <row r="24">
          <cell r="M24">
            <v>2</v>
          </cell>
        </row>
        <row r="25">
          <cell r="M25">
            <v>2</v>
          </cell>
        </row>
        <row r="26">
          <cell r="M26">
            <v>2</v>
          </cell>
        </row>
        <row r="27">
          <cell r="M27">
            <v>2</v>
          </cell>
        </row>
        <row r="28">
          <cell r="M28">
            <v>2</v>
          </cell>
        </row>
        <row r="29">
          <cell r="M29">
            <v>2</v>
          </cell>
        </row>
        <row r="30">
          <cell r="M30">
            <v>2</v>
          </cell>
        </row>
        <row r="31">
          <cell r="M31">
            <v>2</v>
          </cell>
        </row>
        <row r="32">
          <cell r="M32">
            <v>2</v>
          </cell>
        </row>
        <row r="33">
          <cell r="M33">
            <v>2</v>
          </cell>
        </row>
        <row r="34">
          <cell r="M34">
            <v>2</v>
          </cell>
        </row>
        <row r="35">
          <cell r="M35">
            <v>2</v>
          </cell>
        </row>
        <row r="36">
          <cell r="M36">
            <v>2</v>
          </cell>
        </row>
        <row r="37">
          <cell r="M37">
            <v>2</v>
          </cell>
        </row>
        <row r="38">
          <cell r="M38">
            <v>2</v>
          </cell>
        </row>
        <row r="39">
          <cell r="M39">
            <v>2</v>
          </cell>
        </row>
        <row r="40">
          <cell r="M40">
            <v>2</v>
          </cell>
        </row>
        <row r="41">
          <cell r="M41">
            <v>2</v>
          </cell>
        </row>
        <row r="42">
          <cell r="M42">
            <v>2</v>
          </cell>
        </row>
        <row r="43">
          <cell r="M43">
            <v>2</v>
          </cell>
        </row>
        <row r="44">
          <cell r="M44">
            <v>2</v>
          </cell>
        </row>
        <row r="45">
          <cell r="M45">
            <v>2</v>
          </cell>
        </row>
        <row r="46">
          <cell r="M46">
            <v>2</v>
          </cell>
        </row>
        <row r="47">
          <cell r="M47">
            <v>2</v>
          </cell>
        </row>
        <row r="48">
          <cell r="M48">
            <v>2</v>
          </cell>
        </row>
        <row r="49">
          <cell r="M49">
            <v>2</v>
          </cell>
        </row>
        <row r="50">
          <cell r="M50">
            <v>2</v>
          </cell>
        </row>
        <row r="51">
          <cell r="M51">
            <v>2</v>
          </cell>
        </row>
        <row r="52">
          <cell r="M52">
            <v>2</v>
          </cell>
        </row>
        <row r="53">
          <cell r="M53">
            <v>2</v>
          </cell>
        </row>
        <row r="54">
          <cell r="M54">
            <v>2</v>
          </cell>
        </row>
        <row r="55">
          <cell r="M55">
            <v>2</v>
          </cell>
        </row>
        <row r="56">
          <cell r="M56">
            <v>2</v>
          </cell>
        </row>
        <row r="57">
          <cell r="M57">
            <v>2</v>
          </cell>
        </row>
        <row r="58">
          <cell r="M58">
            <v>2</v>
          </cell>
        </row>
        <row r="59">
          <cell r="M59">
            <v>2</v>
          </cell>
        </row>
        <row r="60">
          <cell r="M60">
            <v>2</v>
          </cell>
        </row>
        <row r="61">
          <cell r="M61">
            <v>2</v>
          </cell>
        </row>
        <row r="62">
          <cell r="M62">
            <v>2</v>
          </cell>
        </row>
        <row r="63">
          <cell r="M63">
            <v>2</v>
          </cell>
        </row>
        <row r="64">
          <cell r="M64">
            <v>2</v>
          </cell>
        </row>
        <row r="65">
          <cell r="M65">
            <v>2</v>
          </cell>
        </row>
        <row r="66">
          <cell r="M66">
            <v>2</v>
          </cell>
        </row>
        <row r="67">
          <cell r="M67">
            <v>2</v>
          </cell>
        </row>
        <row r="68">
          <cell r="M68">
            <v>2</v>
          </cell>
        </row>
        <row r="69">
          <cell r="M69">
            <v>2</v>
          </cell>
        </row>
        <row r="70">
          <cell r="M70">
            <v>2</v>
          </cell>
        </row>
        <row r="71">
          <cell r="M71">
            <v>2</v>
          </cell>
        </row>
        <row r="72">
          <cell r="M72">
            <v>2</v>
          </cell>
        </row>
        <row r="73">
          <cell r="M73">
            <v>2</v>
          </cell>
        </row>
        <row r="74">
          <cell r="M74">
            <v>2</v>
          </cell>
        </row>
        <row r="75">
          <cell r="M75">
            <v>2</v>
          </cell>
        </row>
        <row r="76">
          <cell r="M76">
            <v>2</v>
          </cell>
        </row>
        <row r="77">
          <cell r="M77">
            <v>2</v>
          </cell>
        </row>
        <row r="78">
          <cell r="M78">
            <v>2</v>
          </cell>
        </row>
        <row r="79">
          <cell r="M79">
            <v>2</v>
          </cell>
        </row>
        <row r="80">
          <cell r="M80">
            <v>2</v>
          </cell>
        </row>
        <row r="81">
          <cell r="M81">
            <v>2</v>
          </cell>
        </row>
        <row r="82">
          <cell r="M82">
            <v>2</v>
          </cell>
        </row>
        <row r="83">
          <cell r="M83">
            <v>2</v>
          </cell>
        </row>
        <row r="84">
          <cell r="M84">
            <v>2</v>
          </cell>
        </row>
        <row r="85">
          <cell r="M85">
            <v>2</v>
          </cell>
        </row>
        <row r="86">
          <cell r="M86">
            <v>2</v>
          </cell>
        </row>
        <row r="87">
          <cell r="M87">
            <v>2</v>
          </cell>
        </row>
        <row r="88">
          <cell r="M88">
            <v>2</v>
          </cell>
        </row>
        <row r="89">
          <cell r="M89">
            <v>2</v>
          </cell>
        </row>
        <row r="90">
          <cell r="M90">
            <v>2</v>
          </cell>
        </row>
        <row r="91">
          <cell r="M91">
            <v>2</v>
          </cell>
        </row>
        <row r="92">
          <cell r="M92">
            <v>2</v>
          </cell>
        </row>
        <row r="93">
          <cell r="M93">
            <v>2</v>
          </cell>
        </row>
        <row r="94">
          <cell r="M94">
            <v>2</v>
          </cell>
        </row>
        <row r="95">
          <cell r="M95">
            <v>2</v>
          </cell>
        </row>
        <row r="96">
          <cell r="M96">
            <v>2</v>
          </cell>
        </row>
        <row r="97">
          <cell r="M97">
            <v>2</v>
          </cell>
        </row>
        <row r="98">
          <cell r="M98">
            <v>2</v>
          </cell>
        </row>
        <row r="99">
          <cell r="M99">
            <v>2</v>
          </cell>
        </row>
        <row r="100">
          <cell r="M100">
            <v>2</v>
          </cell>
        </row>
        <row r="101">
          <cell r="M101">
            <v>2</v>
          </cell>
        </row>
        <row r="102">
          <cell r="M102">
            <v>2</v>
          </cell>
        </row>
        <row r="103">
          <cell r="M103">
            <v>2</v>
          </cell>
        </row>
        <row r="104">
          <cell r="M104">
            <v>2</v>
          </cell>
        </row>
        <row r="105">
          <cell r="M105">
            <v>2</v>
          </cell>
        </row>
        <row r="106">
          <cell r="M106">
            <v>2</v>
          </cell>
        </row>
        <row r="107">
          <cell r="M107">
            <v>2</v>
          </cell>
        </row>
        <row r="108">
          <cell r="M108">
            <v>2</v>
          </cell>
        </row>
        <row r="109">
          <cell r="M109">
            <v>2</v>
          </cell>
        </row>
        <row r="110">
          <cell r="M110">
            <v>2</v>
          </cell>
        </row>
        <row r="111">
          <cell r="M111">
            <v>2</v>
          </cell>
        </row>
        <row r="112">
          <cell r="M112">
            <v>2</v>
          </cell>
        </row>
        <row r="113">
          <cell r="M113">
            <v>2</v>
          </cell>
        </row>
        <row r="114">
          <cell r="M114">
            <v>2</v>
          </cell>
        </row>
        <row r="115">
          <cell r="M115">
            <v>2</v>
          </cell>
        </row>
        <row r="116">
          <cell r="M116">
            <v>2</v>
          </cell>
        </row>
        <row r="117">
          <cell r="M117">
            <v>2</v>
          </cell>
        </row>
        <row r="118">
          <cell r="M118">
            <v>2</v>
          </cell>
        </row>
        <row r="119">
          <cell r="M119">
            <v>2</v>
          </cell>
        </row>
        <row r="120">
          <cell r="M120">
            <v>2</v>
          </cell>
        </row>
        <row r="121">
          <cell r="M121">
            <v>2</v>
          </cell>
        </row>
        <row r="122">
          <cell r="M122">
            <v>2</v>
          </cell>
        </row>
        <row r="123">
          <cell r="M123">
            <v>2</v>
          </cell>
        </row>
        <row r="124">
          <cell r="M124">
            <v>2</v>
          </cell>
        </row>
        <row r="125">
          <cell r="M125">
            <v>2</v>
          </cell>
        </row>
        <row r="126">
          <cell r="M126">
            <v>2</v>
          </cell>
        </row>
        <row r="127">
          <cell r="M127">
            <v>2</v>
          </cell>
        </row>
        <row r="128">
          <cell r="M128">
            <v>2</v>
          </cell>
        </row>
        <row r="129">
          <cell r="M129">
            <v>2</v>
          </cell>
        </row>
        <row r="130">
          <cell r="M130">
            <v>2</v>
          </cell>
        </row>
        <row r="131">
          <cell r="M131">
            <v>2</v>
          </cell>
        </row>
        <row r="132">
          <cell r="M132">
            <v>2</v>
          </cell>
        </row>
        <row r="133">
          <cell r="M133">
            <v>2</v>
          </cell>
        </row>
        <row r="134">
          <cell r="M134">
            <v>2</v>
          </cell>
        </row>
        <row r="135">
          <cell r="M135">
            <v>2</v>
          </cell>
        </row>
        <row r="136">
          <cell r="M136">
            <v>2</v>
          </cell>
        </row>
        <row r="137">
          <cell r="M137">
            <v>2</v>
          </cell>
        </row>
        <row r="138">
          <cell r="M138">
            <v>2</v>
          </cell>
        </row>
        <row r="139">
          <cell r="M139">
            <v>2</v>
          </cell>
        </row>
        <row r="140">
          <cell r="M140">
            <v>2</v>
          </cell>
        </row>
        <row r="141">
          <cell r="M141">
            <v>2</v>
          </cell>
        </row>
        <row r="142">
          <cell r="M142">
            <v>2</v>
          </cell>
        </row>
        <row r="143">
          <cell r="M143">
            <v>2</v>
          </cell>
        </row>
        <row r="144">
          <cell r="M144">
            <v>2</v>
          </cell>
        </row>
        <row r="145">
          <cell r="M145">
            <v>2</v>
          </cell>
        </row>
        <row r="146">
          <cell r="M146">
            <v>2</v>
          </cell>
        </row>
        <row r="147">
          <cell r="M147">
            <v>2</v>
          </cell>
        </row>
        <row r="148">
          <cell r="M148">
            <v>2</v>
          </cell>
        </row>
        <row r="149">
          <cell r="M149">
            <v>2</v>
          </cell>
        </row>
        <row r="150">
          <cell r="M150">
            <v>2</v>
          </cell>
        </row>
        <row r="151">
          <cell r="M151">
            <v>2</v>
          </cell>
        </row>
        <row r="152">
          <cell r="M152">
            <v>2</v>
          </cell>
        </row>
        <row r="153">
          <cell r="M153">
            <v>2</v>
          </cell>
        </row>
        <row r="154">
          <cell r="M154">
            <v>2</v>
          </cell>
        </row>
        <row r="155">
          <cell r="M155">
            <v>2</v>
          </cell>
        </row>
        <row r="156">
          <cell r="M156">
            <v>2</v>
          </cell>
        </row>
        <row r="157">
          <cell r="M157">
            <v>2</v>
          </cell>
        </row>
        <row r="158">
          <cell r="M158">
            <v>2</v>
          </cell>
        </row>
        <row r="159">
          <cell r="M159">
            <v>2</v>
          </cell>
        </row>
        <row r="160">
          <cell r="M160">
            <v>2</v>
          </cell>
        </row>
        <row r="161">
          <cell r="M161">
            <v>2</v>
          </cell>
        </row>
        <row r="162">
          <cell r="M162">
            <v>2</v>
          </cell>
        </row>
        <row r="163">
          <cell r="M163">
            <v>2</v>
          </cell>
        </row>
        <row r="164">
          <cell r="M164">
            <v>2</v>
          </cell>
        </row>
        <row r="165">
          <cell r="M165">
            <v>2</v>
          </cell>
        </row>
        <row r="166">
          <cell r="M166">
            <v>2</v>
          </cell>
        </row>
        <row r="167">
          <cell r="M167">
            <v>2</v>
          </cell>
        </row>
        <row r="168">
          <cell r="M168">
            <v>2</v>
          </cell>
        </row>
        <row r="169">
          <cell r="M169">
            <v>2</v>
          </cell>
        </row>
        <row r="170">
          <cell r="M170">
            <v>2</v>
          </cell>
        </row>
        <row r="171">
          <cell r="M171">
            <v>2</v>
          </cell>
        </row>
        <row r="172">
          <cell r="M172">
            <v>2</v>
          </cell>
        </row>
        <row r="173">
          <cell r="M173">
            <v>2</v>
          </cell>
        </row>
        <row r="174">
          <cell r="M174">
            <v>2</v>
          </cell>
        </row>
        <row r="175">
          <cell r="M175">
            <v>2</v>
          </cell>
        </row>
        <row r="176">
          <cell r="M176">
            <v>2</v>
          </cell>
        </row>
        <row r="177">
          <cell r="M177">
            <v>2</v>
          </cell>
        </row>
        <row r="178">
          <cell r="M178">
            <v>2</v>
          </cell>
        </row>
        <row r="179">
          <cell r="M179">
            <v>2</v>
          </cell>
        </row>
        <row r="180">
          <cell r="M180">
            <v>2</v>
          </cell>
        </row>
        <row r="181">
          <cell r="M181">
            <v>2</v>
          </cell>
        </row>
        <row r="182">
          <cell r="M182">
            <v>2</v>
          </cell>
        </row>
        <row r="183">
          <cell r="M183">
            <v>2</v>
          </cell>
        </row>
        <row r="184">
          <cell r="M184">
            <v>2</v>
          </cell>
        </row>
        <row r="185">
          <cell r="M185">
            <v>2</v>
          </cell>
        </row>
        <row r="186">
          <cell r="M186">
            <v>2</v>
          </cell>
        </row>
        <row r="187">
          <cell r="M187">
            <v>2</v>
          </cell>
        </row>
        <row r="188">
          <cell r="M188">
            <v>2</v>
          </cell>
        </row>
        <row r="189">
          <cell r="M189">
            <v>2</v>
          </cell>
        </row>
        <row r="190">
          <cell r="M190">
            <v>2</v>
          </cell>
        </row>
        <row r="191">
          <cell r="M191">
            <v>2</v>
          </cell>
        </row>
        <row r="192">
          <cell r="M192">
            <v>2</v>
          </cell>
        </row>
        <row r="193">
          <cell r="M193">
            <v>2</v>
          </cell>
        </row>
        <row r="194">
          <cell r="M194">
            <v>2</v>
          </cell>
        </row>
        <row r="195">
          <cell r="M195">
            <v>2</v>
          </cell>
        </row>
        <row r="196">
          <cell r="M196">
            <v>2</v>
          </cell>
        </row>
        <row r="197">
          <cell r="M197">
            <v>2</v>
          </cell>
        </row>
        <row r="198">
          <cell r="M198">
            <v>2</v>
          </cell>
        </row>
        <row r="199">
          <cell r="M199">
            <v>2</v>
          </cell>
        </row>
        <row r="200">
          <cell r="M200">
            <v>2</v>
          </cell>
        </row>
        <row r="201">
          <cell r="M201">
            <v>2</v>
          </cell>
        </row>
        <row r="202">
          <cell r="M202">
            <v>2</v>
          </cell>
        </row>
        <row r="203">
          <cell r="M203">
            <v>2</v>
          </cell>
        </row>
        <row r="204">
          <cell r="M204">
            <v>2</v>
          </cell>
        </row>
        <row r="205">
          <cell r="M205">
            <v>2</v>
          </cell>
        </row>
        <row r="206">
          <cell r="M206">
            <v>2</v>
          </cell>
        </row>
        <row r="207">
          <cell r="M207">
            <v>2</v>
          </cell>
        </row>
        <row r="208">
          <cell r="M208">
            <v>2</v>
          </cell>
        </row>
        <row r="209">
          <cell r="M209">
            <v>2</v>
          </cell>
        </row>
        <row r="210">
          <cell r="M210">
            <v>2</v>
          </cell>
        </row>
        <row r="211">
          <cell r="M211">
            <v>2</v>
          </cell>
        </row>
        <row r="212">
          <cell r="M212">
            <v>2</v>
          </cell>
        </row>
        <row r="213">
          <cell r="M213">
            <v>2</v>
          </cell>
        </row>
        <row r="214">
          <cell r="M214">
            <v>2</v>
          </cell>
        </row>
        <row r="215">
          <cell r="M215">
            <v>2</v>
          </cell>
        </row>
        <row r="216">
          <cell r="M216">
            <v>2</v>
          </cell>
        </row>
        <row r="217">
          <cell r="M217">
            <v>2</v>
          </cell>
        </row>
        <row r="218">
          <cell r="M218">
            <v>2</v>
          </cell>
        </row>
        <row r="219">
          <cell r="M219">
            <v>2</v>
          </cell>
        </row>
        <row r="220">
          <cell r="M220">
            <v>2</v>
          </cell>
        </row>
        <row r="221">
          <cell r="M221">
            <v>2</v>
          </cell>
        </row>
        <row r="222">
          <cell r="M222">
            <v>2</v>
          </cell>
        </row>
        <row r="223">
          <cell r="M223">
            <v>2</v>
          </cell>
        </row>
        <row r="224">
          <cell r="M224">
            <v>2</v>
          </cell>
        </row>
        <row r="225">
          <cell r="M225">
            <v>2</v>
          </cell>
        </row>
        <row r="226">
          <cell r="M226">
            <v>2</v>
          </cell>
        </row>
        <row r="227">
          <cell r="M227">
            <v>2</v>
          </cell>
        </row>
        <row r="228">
          <cell r="M228">
            <v>2</v>
          </cell>
        </row>
        <row r="229">
          <cell r="M229">
            <v>2</v>
          </cell>
        </row>
        <row r="230">
          <cell r="M230">
            <v>2</v>
          </cell>
        </row>
        <row r="231">
          <cell r="M231">
            <v>2</v>
          </cell>
        </row>
        <row r="232">
          <cell r="M232">
            <v>2</v>
          </cell>
        </row>
        <row r="233">
          <cell r="M233">
            <v>2</v>
          </cell>
        </row>
        <row r="234">
          <cell r="M234">
            <v>2</v>
          </cell>
        </row>
        <row r="235">
          <cell r="M235">
            <v>2</v>
          </cell>
        </row>
        <row r="236">
          <cell r="M236">
            <v>2</v>
          </cell>
        </row>
        <row r="237">
          <cell r="M237">
            <v>2</v>
          </cell>
        </row>
        <row r="238">
          <cell r="M238">
            <v>2</v>
          </cell>
        </row>
        <row r="239">
          <cell r="M239">
            <v>2</v>
          </cell>
        </row>
        <row r="240">
          <cell r="M240">
            <v>2</v>
          </cell>
        </row>
        <row r="241">
          <cell r="M241">
            <v>2</v>
          </cell>
        </row>
        <row r="242">
          <cell r="M242">
            <v>2</v>
          </cell>
        </row>
        <row r="243">
          <cell r="M243">
            <v>2</v>
          </cell>
        </row>
        <row r="244">
          <cell r="M244">
            <v>2</v>
          </cell>
        </row>
        <row r="245">
          <cell r="M245">
            <v>2</v>
          </cell>
        </row>
        <row r="246">
          <cell r="M246">
            <v>2</v>
          </cell>
        </row>
        <row r="247">
          <cell r="M247">
            <v>2</v>
          </cell>
        </row>
        <row r="248">
          <cell r="M248">
            <v>2</v>
          </cell>
        </row>
        <row r="249">
          <cell r="M249">
            <v>2</v>
          </cell>
        </row>
        <row r="250">
          <cell r="M250">
            <v>2</v>
          </cell>
        </row>
        <row r="251">
          <cell r="M251">
            <v>2</v>
          </cell>
        </row>
        <row r="252">
          <cell r="M252">
            <v>2</v>
          </cell>
        </row>
        <row r="253">
          <cell r="M253">
            <v>2</v>
          </cell>
        </row>
        <row r="254">
          <cell r="M254">
            <v>2</v>
          </cell>
        </row>
        <row r="255">
          <cell r="M255">
            <v>2</v>
          </cell>
        </row>
        <row r="256">
          <cell r="M256">
            <v>2</v>
          </cell>
        </row>
        <row r="257">
          <cell r="M257">
            <v>2</v>
          </cell>
        </row>
        <row r="258">
          <cell r="M258">
            <v>2</v>
          </cell>
        </row>
        <row r="259">
          <cell r="M259">
            <v>2</v>
          </cell>
        </row>
        <row r="260">
          <cell r="M260">
            <v>2</v>
          </cell>
        </row>
        <row r="261">
          <cell r="M261">
            <v>2</v>
          </cell>
        </row>
        <row r="262">
          <cell r="M262">
            <v>2</v>
          </cell>
        </row>
        <row r="263">
          <cell r="M263">
            <v>2</v>
          </cell>
        </row>
        <row r="264">
          <cell r="M264">
            <v>2</v>
          </cell>
        </row>
        <row r="265">
          <cell r="M265">
            <v>2</v>
          </cell>
        </row>
      </sheetData>
      <sheetData sheetId="6"/>
      <sheetData sheetId="7"/>
      <sheetData sheetId="8"/>
      <sheetData sheetId="9"/>
      <sheetData sheetId="10">
        <row r="13">
          <cell r="B13" t="str">
            <v>Busca</v>
          </cell>
        </row>
        <row r="14">
          <cell r="B14" t="str">
            <v>Automático</v>
          </cell>
        </row>
        <row r="15">
          <cell r="B15" t="str">
            <v>Branco</v>
          </cell>
        </row>
        <row r="16">
          <cell r="B16" t="str">
            <v>Branco</v>
          </cell>
        </row>
        <row r="17">
          <cell r="B17" t="str">
            <v>Branco</v>
          </cell>
        </row>
        <row r="18">
          <cell r="B18" t="str">
            <v>Branco</v>
          </cell>
        </row>
        <row r="19">
          <cell r="B19" t="str">
            <v>Branco</v>
          </cell>
        </row>
        <row r="20">
          <cell r="B20" t="str">
            <v>Branco</v>
          </cell>
        </row>
        <row r="21">
          <cell r="B21" t="str">
            <v>Branco</v>
          </cell>
        </row>
        <row r="22">
          <cell r="B22" t="str">
            <v>Branco</v>
          </cell>
        </row>
        <row r="23">
          <cell r="B23" t="str">
            <v>Branco</v>
          </cell>
        </row>
        <row r="24">
          <cell r="B24" t="str">
            <v>TR$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 refreshError="1">
        <row r="16">
          <cell r="F16" t="str">
            <v>Irmandade Santa Casa de Misericordia de Sorocaba</v>
          </cell>
        </row>
        <row r="18">
          <cell r="F18" t="str">
            <v>NÃO DESONERADO</v>
          </cell>
        </row>
      </sheetData>
      <sheetData sheetId="2" refreshError="1"/>
      <sheetData sheetId="3" refreshError="1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4">
    <tabColor theme="5" tint="0.79998168889431442"/>
  </sheetPr>
  <dimension ref="A1:N253"/>
  <sheetViews>
    <sheetView view="pageBreakPreview" topLeftCell="A241" zoomScale="70" zoomScaleNormal="85" zoomScaleSheetLayoutView="70" workbookViewId="0">
      <selection activeCell="H17" sqref="H17"/>
    </sheetView>
  </sheetViews>
  <sheetFormatPr defaultRowHeight="15" x14ac:dyDescent="0.25"/>
  <cols>
    <col min="1" max="1" width="9.140625" style="6"/>
    <col min="2" max="2" width="9.28515625" style="31" bestFit="1" customWidth="1"/>
    <col min="3" max="3" width="10.5703125" style="31" customWidth="1"/>
    <col min="4" max="4" width="11.140625" style="127" customWidth="1"/>
    <col min="5" max="5" width="54.42578125" style="130" customWidth="1"/>
    <col min="6" max="6" width="12.7109375" style="31" customWidth="1"/>
    <col min="7" max="7" width="12.28515625" style="15" customWidth="1"/>
    <col min="8" max="8" width="15.7109375" style="171" customWidth="1"/>
    <col min="9" max="9" width="14.140625" style="171" customWidth="1"/>
    <col min="10" max="10" width="22.28515625" style="171" customWidth="1"/>
    <col min="11" max="11" width="15.7109375" style="171" customWidth="1"/>
    <col min="12" max="12" width="14.140625" style="171" customWidth="1"/>
    <col min="13" max="13" width="23.5703125" style="171" customWidth="1"/>
    <col min="14" max="16384" width="9.140625" style="6"/>
  </cols>
  <sheetData>
    <row r="1" spans="2:13" x14ac:dyDescent="0.25">
      <c r="G1" s="209" t="s">
        <v>760</v>
      </c>
    </row>
    <row r="2" spans="2:13" x14ac:dyDescent="0.25">
      <c r="G2" s="209" t="s">
        <v>761</v>
      </c>
    </row>
    <row r="3" spans="2:13" x14ac:dyDescent="0.2">
      <c r="G3" s="210" t="s">
        <v>762</v>
      </c>
    </row>
    <row r="5" spans="2:13" x14ac:dyDescent="0.25">
      <c r="E5" s="6"/>
      <c r="F5" s="12"/>
      <c r="G5" s="124" t="s">
        <v>72</v>
      </c>
      <c r="H5" s="6"/>
      <c r="K5" s="128"/>
      <c r="L5" s="128" t="s">
        <v>73</v>
      </c>
    </row>
    <row r="6" spans="2:13" ht="18.75" x14ac:dyDescent="0.25">
      <c r="E6" s="6"/>
      <c r="F6" s="231"/>
      <c r="G6" s="232" t="s">
        <v>540</v>
      </c>
      <c r="H6" s="205"/>
      <c r="I6" s="230"/>
      <c r="J6" s="230"/>
      <c r="K6" s="228"/>
      <c r="L6" s="229"/>
      <c r="M6" s="229"/>
    </row>
    <row r="7" spans="2:13" ht="18.75" x14ac:dyDescent="0.25">
      <c r="E7" s="231"/>
      <c r="F7" s="231"/>
      <c r="G7" s="231"/>
      <c r="J7" s="129"/>
      <c r="M7" s="129"/>
    </row>
    <row r="8" spans="2:13" x14ac:dyDescent="0.25">
      <c r="E8" s="238"/>
      <c r="F8" s="238"/>
      <c r="G8" s="238"/>
      <c r="H8" s="172"/>
      <c r="I8" s="172"/>
      <c r="J8" s="203"/>
      <c r="K8" s="172"/>
      <c r="L8" s="172"/>
      <c r="M8" s="203" t="s">
        <v>742</v>
      </c>
    </row>
    <row r="9" spans="2:13" x14ac:dyDescent="0.25">
      <c r="B9" s="233" t="s">
        <v>10</v>
      </c>
      <c r="C9" s="233" t="s">
        <v>12</v>
      </c>
      <c r="D9" s="234" t="s">
        <v>11</v>
      </c>
      <c r="E9" s="233" t="s">
        <v>13</v>
      </c>
      <c r="F9" s="233" t="s">
        <v>14</v>
      </c>
      <c r="G9" s="235" t="s">
        <v>15</v>
      </c>
      <c r="H9" s="236" t="s">
        <v>758</v>
      </c>
      <c r="I9" s="236"/>
      <c r="J9" s="236"/>
      <c r="K9" s="236" t="s">
        <v>759</v>
      </c>
      <c r="L9" s="236"/>
      <c r="M9" s="236"/>
    </row>
    <row r="10" spans="2:13" ht="30" x14ac:dyDescent="0.25">
      <c r="B10" s="233"/>
      <c r="C10" s="233"/>
      <c r="D10" s="234"/>
      <c r="E10" s="233"/>
      <c r="F10" s="233"/>
      <c r="G10" s="235"/>
      <c r="H10" s="208" t="s">
        <v>77</v>
      </c>
      <c r="I10" s="167" t="s">
        <v>769</v>
      </c>
      <c r="J10" s="167" t="s">
        <v>78</v>
      </c>
      <c r="K10" s="167" t="s">
        <v>77</v>
      </c>
      <c r="L10" s="167" t="s">
        <v>769</v>
      </c>
      <c r="M10" s="167" t="s">
        <v>78</v>
      </c>
    </row>
    <row r="11" spans="2:13" x14ac:dyDescent="0.25">
      <c r="B11" s="157">
        <v>1</v>
      </c>
      <c r="C11" s="157"/>
      <c r="D11" s="157"/>
      <c r="E11" s="158" t="s">
        <v>16</v>
      </c>
      <c r="F11" s="157"/>
      <c r="G11" s="179"/>
      <c r="H11" s="168"/>
      <c r="I11" s="168"/>
      <c r="J11" s="168">
        <f>J12</f>
        <v>5150.93</v>
      </c>
      <c r="K11" s="168"/>
      <c r="L11" s="168"/>
      <c r="M11" s="168">
        <f>M12</f>
        <v>0</v>
      </c>
    </row>
    <row r="12" spans="2:13" ht="30" x14ac:dyDescent="0.25">
      <c r="B12" s="147" t="s">
        <v>17</v>
      </c>
      <c r="C12" s="147" t="s">
        <v>750</v>
      </c>
      <c r="D12" s="147" t="s">
        <v>249</v>
      </c>
      <c r="E12" s="153" t="s">
        <v>250</v>
      </c>
      <c r="F12" s="147" t="s">
        <v>18</v>
      </c>
      <c r="G12" s="154">
        <v>4.5</v>
      </c>
      <c r="H12" s="207">
        <v>915.72</v>
      </c>
      <c r="I12" s="173">
        <f>ROUND(H12*1.25,2)</f>
        <v>1144.6500000000001</v>
      </c>
      <c r="J12" s="173">
        <f>ROUND(I12*G12,2)</f>
        <v>5150.93</v>
      </c>
      <c r="K12" s="207"/>
      <c r="L12" s="173">
        <f>ROUND(K12*1.25,2)</f>
        <v>0</v>
      </c>
      <c r="M12" s="173">
        <f>ROUND(L12*G12,2)</f>
        <v>0</v>
      </c>
    </row>
    <row r="13" spans="2:13" x14ac:dyDescent="0.25">
      <c r="B13" s="157">
        <v>2</v>
      </c>
      <c r="C13" s="157"/>
      <c r="D13" s="157"/>
      <c r="E13" s="158" t="s">
        <v>19</v>
      </c>
      <c r="F13" s="157"/>
      <c r="G13" s="159"/>
      <c r="H13" s="168"/>
      <c r="I13" s="168"/>
      <c r="J13" s="168">
        <f>SUM(J14:J26)</f>
        <v>36441.259999999995</v>
      </c>
      <c r="K13" s="168"/>
      <c r="L13" s="168"/>
      <c r="M13" s="168">
        <f>SUM(M14:M26)</f>
        <v>0</v>
      </c>
    </row>
    <row r="14" spans="2:13" ht="30" x14ac:dyDescent="0.25">
      <c r="B14" s="147" t="s">
        <v>23</v>
      </c>
      <c r="C14" s="147" t="s">
        <v>752</v>
      </c>
      <c r="D14" s="152">
        <v>97622</v>
      </c>
      <c r="E14" s="153" t="s">
        <v>20</v>
      </c>
      <c r="F14" s="147" t="s">
        <v>21</v>
      </c>
      <c r="G14" s="156">
        <v>53.812973999999997</v>
      </c>
      <c r="H14" s="207">
        <v>70.650000000000006</v>
      </c>
      <c r="I14" s="173">
        <f t="shared" ref="I14:I26" si="0">ROUND(H14*1.25,2)</f>
        <v>88.31</v>
      </c>
      <c r="J14" s="173">
        <f t="shared" ref="J14:J26" si="1">ROUND(I14*G14,2)</f>
        <v>4752.22</v>
      </c>
      <c r="K14" s="207"/>
      <c r="L14" s="173">
        <f t="shared" ref="L14:L17" si="2">ROUND(K14*1.25,2)</f>
        <v>0</v>
      </c>
      <c r="M14" s="173">
        <f t="shared" ref="M14:M26" si="3">ROUND(L14*G14,2)</f>
        <v>0</v>
      </c>
    </row>
    <row r="15" spans="2:13" ht="30" x14ac:dyDescent="0.25">
      <c r="B15" s="147" t="s">
        <v>24</v>
      </c>
      <c r="C15" s="147" t="s">
        <v>752</v>
      </c>
      <c r="D15" s="152">
        <v>97633</v>
      </c>
      <c r="E15" s="153" t="s">
        <v>30</v>
      </c>
      <c r="F15" s="147" t="s">
        <v>18</v>
      </c>
      <c r="G15" s="156">
        <v>172.59250000000003</v>
      </c>
      <c r="H15" s="207">
        <v>27.71</v>
      </c>
      <c r="I15" s="173">
        <f t="shared" si="0"/>
        <v>34.64</v>
      </c>
      <c r="J15" s="173">
        <f t="shared" si="1"/>
        <v>5978.6</v>
      </c>
      <c r="K15" s="207"/>
      <c r="L15" s="173">
        <f t="shared" si="2"/>
        <v>0</v>
      </c>
      <c r="M15" s="173">
        <f t="shared" si="3"/>
        <v>0</v>
      </c>
    </row>
    <row r="16" spans="2:13" ht="30" x14ac:dyDescent="0.25">
      <c r="B16" s="147" t="s">
        <v>541</v>
      </c>
      <c r="C16" s="147" t="s">
        <v>752</v>
      </c>
      <c r="D16" s="152">
        <v>97628</v>
      </c>
      <c r="E16" s="153" t="s">
        <v>487</v>
      </c>
      <c r="F16" s="147" t="s">
        <v>21</v>
      </c>
      <c r="G16" s="156">
        <v>8.068007999999999</v>
      </c>
      <c r="H16" s="170">
        <v>349.14</v>
      </c>
      <c r="I16" s="173">
        <f t="shared" si="0"/>
        <v>436.43</v>
      </c>
      <c r="J16" s="173">
        <f t="shared" si="1"/>
        <v>3521.12</v>
      </c>
      <c r="K16" s="170"/>
      <c r="L16" s="173">
        <f t="shared" si="2"/>
        <v>0</v>
      </c>
      <c r="M16" s="173">
        <f t="shared" si="3"/>
        <v>0</v>
      </c>
    </row>
    <row r="17" spans="2:13" ht="30" x14ac:dyDescent="0.25">
      <c r="B17" s="147" t="s">
        <v>227</v>
      </c>
      <c r="C17" s="147" t="s">
        <v>752</v>
      </c>
      <c r="D17" s="152">
        <v>97631</v>
      </c>
      <c r="E17" s="153" t="s">
        <v>32</v>
      </c>
      <c r="F17" s="147" t="s">
        <v>18</v>
      </c>
      <c r="G17" s="156">
        <v>425.35560000000009</v>
      </c>
      <c r="H17" s="170">
        <v>4.05</v>
      </c>
      <c r="I17" s="173">
        <f t="shared" si="0"/>
        <v>5.0599999999999996</v>
      </c>
      <c r="J17" s="173">
        <f t="shared" si="1"/>
        <v>2152.3000000000002</v>
      </c>
      <c r="K17" s="170"/>
      <c r="L17" s="173">
        <f t="shared" si="2"/>
        <v>0</v>
      </c>
      <c r="M17" s="173">
        <f t="shared" si="3"/>
        <v>0</v>
      </c>
    </row>
    <row r="18" spans="2:13" ht="30" x14ac:dyDescent="0.25">
      <c r="B18" s="147" t="s">
        <v>67</v>
      </c>
      <c r="C18" s="147" t="s">
        <v>752</v>
      </c>
      <c r="D18" s="152" t="s">
        <v>272</v>
      </c>
      <c r="E18" s="153" t="s">
        <v>273</v>
      </c>
      <c r="F18" s="147" t="s">
        <v>18</v>
      </c>
      <c r="G18" s="156">
        <v>111.62547000000001</v>
      </c>
      <c r="H18" s="170">
        <v>6.06</v>
      </c>
      <c r="I18" s="173">
        <f>ROUND(H18*1.25,2)</f>
        <v>7.58</v>
      </c>
      <c r="J18" s="173">
        <f t="shared" si="1"/>
        <v>846.12</v>
      </c>
      <c r="K18" s="170"/>
      <c r="L18" s="173">
        <f>ROUND(K18*1.25,2)</f>
        <v>0</v>
      </c>
      <c r="M18" s="173">
        <f t="shared" si="3"/>
        <v>0</v>
      </c>
    </row>
    <row r="19" spans="2:13" ht="30" x14ac:dyDescent="0.25">
      <c r="B19" s="147" t="s">
        <v>542</v>
      </c>
      <c r="C19" s="147" t="s">
        <v>750</v>
      </c>
      <c r="D19" s="152" t="s">
        <v>432</v>
      </c>
      <c r="E19" s="153" t="s">
        <v>533</v>
      </c>
      <c r="F19" s="147" t="s">
        <v>18</v>
      </c>
      <c r="G19" s="156">
        <v>70.690212000000002</v>
      </c>
      <c r="H19" s="207">
        <v>8.14</v>
      </c>
      <c r="I19" s="173">
        <f t="shared" si="0"/>
        <v>10.18</v>
      </c>
      <c r="J19" s="173">
        <f t="shared" si="1"/>
        <v>719.63</v>
      </c>
      <c r="K19" s="207"/>
      <c r="L19" s="173">
        <f t="shared" ref="L19:L26" si="4">ROUND(K19*1.25,2)</f>
        <v>0</v>
      </c>
      <c r="M19" s="173">
        <f t="shared" si="3"/>
        <v>0</v>
      </c>
    </row>
    <row r="20" spans="2:13" ht="30" x14ac:dyDescent="0.25">
      <c r="B20" s="147" t="s">
        <v>68</v>
      </c>
      <c r="C20" s="147" t="s">
        <v>750</v>
      </c>
      <c r="D20" s="150" t="s">
        <v>433</v>
      </c>
      <c r="E20" s="153" t="s">
        <v>534</v>
      </c>
      <c r="F20" s="147" t="s">
        <v>31</v>
      </c>
      <c r="G20" s="156">
        <v>63.415999999999997</v>
      </c>
      <c r="H20" s="207">
        <v>3.05</v>
      </c>
      <c r="I20" s="173">
        <f t="shared" si="0"/>
        <v>3.81</v>
      </c>
      <c r="J20" s="173">
        <f t="shared" si="1"/>
        <v>241.61</v>
      </c>
      <c r="K20" s="207"/>
      <c r="L20" s="173">
        <f t="shared" si="4"/>
        <v>0</v>
      </c>
      <c r="M20" s="173">
        <f t="shared" si="3"/>
        <v>0</v>
      </c>
    </row>
    <row r="21" spans="2:13" ht="30" x14ac:dyDescent="0.25">
      <c r="B21" s="147" t="s">
        <v>543</v>
      </c>
      <c r="C21" s="147" t="s">
        <v>750</v>
      </c>
      <c r="D21" s="152" t="s">
        <v>434</v>
      </c>
      <c r="E21" s="153" t="s">
        <v>535</v>
      </c>
      <c r="F21" s="147" t="s">
        <v>18</v>
      </c>
      <c r="G21" s="156">
        <v>11.88</v>
      </c>
      <c r="H21" s="207">
        <v>6.72</v>
      </c>
      <c r="I21" s="173">
        <f t="shared" si="0"/>
        <v>8.4</v>
      </c>
      <c r="J21" s="173">
        <f t="shared" si="1"/>
        <v>99.79</v>
      </c>
      <c r="K21" s="207"/>
      <c r="L21" s="173">
        <f t="shared" si="4"/>
        <v>0</v>
      </c>
      <c r="M21" s="173">
        <f t="shared" si="3"/>
        <v>0</v>
      </c>
    </row>
    <row r="22" spans="2:13" ht="30" x14ac:dyDescent="0.25">
      <c r="B22" s="147" t="s">
        <v>544</v>
      </c>
      <c r="C22" s="147" t="s">
        <v>752</v>
      </c>
      <c r="D22" s="152">
        <v>97663</v>
      </c>
      <c r="E22" s="153" t="s">
        <v>436</v>
      </c>
      <c r="F22" s="147" t="s">
        <v>160</v>
      </c>
      <c r="G22" s="156">
        <v>18</v>
      </c>
      <c r="H22" s="170">
        <v>15.46</v>
      </c>
      <c r="I22" s="173">
        <f t="shared" si="0"/>
        <v>19.329999999999998</v>
      </c>
      <c r="J22" s="173">
        <f t="shared" si="1"/>
        <v>347.94</v>
      </c>
      <c r="K22" s="170"/>
      <c r="L22" s="173">
        <f t="shared" si="4"/>
        <v>0</v>
      </c>
      <c r="M22" s="173">
        <f t="shared" si="3"/>
        <v>0</v>
      </c>
    </row>
    <row r="23" spans="2:13" ht="30" x14ac:dyDescent="0.25">
      <c r="B23" s="147" t="s">
        <v>545</v>
      </c>
      <c r="C23" s="147" t="s">
        <v>750</v>
      </c>
      <c r="D23" s="150" t="s">
        <v>438</v>
      </c>
      <c r="E23" s="153" t="s">
        <v>437</v>
      </c>
      <c r="F23" s="147" t="s">
        <v>18</v>
      </c>
      <c r="G23" s="154">
        <v>13.51</v>
      </c>
      <c r="H23" s="207">
        <v>63.21</v>
      </c>
      <c r="I23" s="173">
        <f t="shared" si="0"/>
        <v>79.010000000000005</v>
      </c>
      <c r="J23" s="173">
        <f t="shared" si="1"/>
        <v>1067.43</v>
      </c>
      <c r="K23" s="207"/>
      <c r="L23" s="173">
        <f t="shared" si="4"/>
        <v>0</v>
      </c>
      <c r="M23" s="173">
        <f t="shared" si="3"/>
        <v>0</v>
      </c>
    </row>
    <row r="24" spans="2:13" ht="30" x14ac:dyDescent="0.25">
      <c r="B24" s="147" t="s">
        <v>546</v>
      </c>
      <c r="C24" s="147" t="s">
        <v>752</v>
      </c>
      <c r="D24" s="152">
        <v>97644</v>
      </c>
      <c r="E24" s="153" t="s">
        <v>439</v>
      </c>
      <c r="F24" s="147" t="s">
        <v>18</v>
      </c>
      <c r="G24" s="156">
        <v>60.52</v>
      </c>
      <c r="H24" s="170">
        <v>11.22</v>
      </c>
      <c r="I24" s="173">
        <f t="shared" si="0"/>
        <v>14.03</v>
      </c>
      <c r="J24" s="173">
        <f t="shared" si="1"/>
        <v>849.1</v>
      </c>
      <c r="K24" s="170"/>
      <c r="L24" s="173">
        <f t="shared" si="4"/>
        <v>0</v>
      </c>
      <c r="M24" s="173">
        <f t="shared" si="3"/>
        <v>0</v>
      </c>
    </row>
    <row r="25" spans="2:13" ht="30" x14ac:dyDescent="0.25">
      <c r="B25" s="147" t="s">
        <v>547</v>
      </c>
      <c r="C25" s="147" t="s">
        <v>752</v>
      </c>
      <c r="D25" s="152">
        <v>97645</v>
      </c>
      <c r="E25" s="153" t="s">
        <v>440</v>
      </c>
      <c r="F25" s="147" t="s">
        <v>18</v>
      </c>
      <c r="G25" s="156">
        <v>6</v>
      </c>
      <c r="H25" s="170">
        <v>38.32</v>
      </c>
      <c r="I25" s="173">
        <f t="shared" si="0"/>
        <v>47.9</v>
      </c>
      <c r="J25" s="173">
        <f t="shared" si="1"/>
        <v>287.39999999999998</v>
      </c>
      <c r="K25" s="170"/>
      <c r="L25" s="173">
        <f t="shared" si="4"/>
        <v>0</v>
      </c>
      <c r="M25" s="173">
        <f t="shared" si="3"/>
        <v>0</v>
      </c>
    </row>
    <row r="26" spans="2:13" ht="45" x14ac:dyDescent="0.25">
      <c r="B26" s="147" t="s">
        <v>548</v>
      </c>
      <c r="C26" s="147" t="s">
        <v>750</v>
      </c>
      <c r="D26" s="147" t="s">
        <v>34</v>
      </c>
      <c r="E26" s="153" t="s">
        <v>33</v>
      </c>
      <c r="F26" s="147" t="s">
        <v>21</v>
      </c>
      <c r="G26" s="156">
        <v>120.45152522999999</v>
      </c>
      <c r="H26" s="207">
        <v>103.46</v>
      </c>
      <c r="I26" s="173">
        <f t="shared" si="0"/>
        <v>129.33000000000001</v>
      </c>
      <c r="J26" s="173">
        <f t="shared" si="1"/>
        <v>15578</v>
      </c>
      <c r="K26" s="207"/>
      <c r="L26" s="173">
        <f t="shared" si="4"/>
        <v>0</v>
      </c>
      <c r="M26" s="173">
        <f t="shared" si="3"/>
        <v>0</v>
      </c>
    </row>
    <row r="27" spans="2:13" ht="30" x14ac:dyDescent="0.25">
      <c r="B27" s="157">
        <v>3</v>
      </c>
      <c r="C27" s="157"/>
      <c r="D27" s="157"/>
      <c r="E27" s="158" t="s">
        <v>537</v>
      </c>
      <c r="F27" s="157"/>
      <c r="G27" s="159"/>
      <c r="H27" s="168"/>
      <c r="I27" s="168"/>
      <c r="J27" s="168">
        <f>SUM(J28:J36)</f>
        <v>42724.339999999989</v>
      </c>
      <c r="K27" s="168"/>
      <c r="L27" s="168"/>
      <c r="M27" s="168">
        <f>SUM(M28:M36)</f>
        <v>0</v>
      </c>
    </row>
    <row r="28" spans="2:13" ht="45" x14ac:dyDescent="0.25">
      <c r="B28" s="147" t="s">
        <v>177</v>
      </c>
      <c r="C28" s="147" t="s">
        <v>752</v>
      </c>
      <c r="D28" s="150">
        <v>92456</v>
      </c>
      <c r="E28" s="153" t="s">
        <v>529</v>
      </c>
      <c r="F28" s="147" t="s">
        <v>18</v>
      </c>
      <c r="G28" s="156">
        <v>72.807999999999979</v>
      </c>
      <c r="H28" s="207">
        <v>153.85</v>
      </c>
      <c r="I28" s="173">
        <f t="shared" ref="I28:I36" si="5">ROUND(H28*1.25,2)</f>
        <v>192.31</v>
      </c>
      <c r="J28" s="173">
        <f t="shared" ref="J28:J36" si="6">ROUND(I28*G28,2)</f>
        <v>14001.71</v>
      </c>
      <c r="K28" s="207"/>
      <c r="L28" s="173">
        <f t="shared" ref="L28:L36" si="7">ROUND(K28*1.25,2)</f>
        <v>0</v>
      </c>
      <c r="M28" s="173">
        <f t="shared" ref="M28:M36" si="8">ROUND(L28*G28,2)</f>
        <v>0</v>
      </c>
    </row>
    <row r="29" spans="2:13" ht="45" x14ac:dyDescent="0.25">
      <c r="B29" s="147" t="s">
        <v>552</v>
      </c>
      <c r="C29" s="147" t="s">
        <v>752</v>
      </c>
      <c r="D29" s="150">
        <v>94972</v>
      </c>
      <c r="E29" s="153" t="s">
        <v>530</v>
      </c>
      <c r="F29" s="147" t="s">
        <v>21</v>
      </c>
      <c r="G29" s="154">
        <v>25.191200000000002</v>
      </c>
      <c r="H29" s="170">
        <v>410.76</v>
      </c>
      <c r="I29" s="173">
        <f t="shared" si="5"/>
        <v>513.45000000000005</v>
      </c>
      <c r="J29" s="173">
        <f t="shared" si="6"/>
        <v>12934.42</v>
      </c>
      <c r="K29" s="170"/>
      <c r="L29" s="173">
        <f t="shared" si="7"/>
        <v>0</v>
      </c>
      <c r="M29" s="173">
        <f t="shared" si="8"/>
        <v>0</v>
      </c>
    </row>
    <row r="30" spans="2:13" ht="45" x14ac:dyDescent="0.25">
      <c r="B30" s="147" t="s">
        <v>553</v>
      </c>
      <c r="C30" s="147" t="s">
        <v>752</v>
      </c>
      <c r="D30" s="147">
        <v>92759</v>
      </c>
      <c r="E30" s="153" t="s">
        <v>493</v>
      </c>
      <c r="F30" s="147" t="s">
        <v>215</v>
      </c>
      <c r="G30" s="156">
        <v>90.68166134185303</v>
      </c>
      <c r="H30" s="170">
        <v>14.92</v>
      </c>
      <c r="I30" s="173">
        <f t="shared" si="5"/>
        <v>18.649999999999999</v>
      </c>
      <c r="J30" s="173">
        <f t="shared" si="6"/>
        <v>1691.21</v>
      </c>
      <c r="K30" s="170"/>
      <c r="L30" s="173">
        <f t="shared" si="7"/>
        <v>0</v>
      </c>
      <c r="M30" s="173">
        <f t="shared" si="8"/>
        <v>0</v>
      </c>
    </row>
    <row r="31" spans="2:13" ht="45" x14ac:dyDescent="0.25">
      <c r="B31" s="147" t="s">
        <v>554</v>
      </c>
      <c r="C31" s="147" t="s">
        <v>752</v>
      </c>
      <c r="D31" s="147">
        <v>92760</v>
      </c>
      <c r="E31" s="153" t="s">
        <v>488</v>
      </c>
      <c r="F31" s="147" t="s">
        <v>215</v>
      </c>
      <c r="G31" s="156">
        <v>169.6439024390244</v>
      </c>
      <c r="H31" s="207">
        <v>13.82</v>
      </c>
      <c r="I31" s="173">
        <f t="shared" si="5"/>
        <v>17.28</v>
      </c>
      <c r="J31" s="173">
        <f t="shared" si="6"/>
        <v>2931.45</v>
      </c>
      <c r="K31" s="207"/>
      <c r="L31" s="173">
        <f t="shared" si="7"/>
        <v>0</v>
      </c>
      <c r="M31" s="173">
        <f t="shared" si="8"/>
        <v>0</v>
      </c>
    </row>
    <row r="32" spans="2:13" ht="45" x14ac:dyDescent="0.25">
      <c r="B32" s="147" t="s">
        <v>549</v>
      </c>
      <c r="C32" s="147" t="s">
        <v>752</v>
      </c>
      <c r="D32" s="147">
        <v>92761</v>
      </c>
      <c r="E32" s="153" t="s">
        <v>492</v>
      </c>
      <c r="F32" s="147" t="s">
        <v>215</v>
      </c>
      <c r="G32" s="156">
        <v>92</v>
      </c>
      <c r="H32" s="207">
        <v>12.83</v>
      </c>
      <c r="I32" s="173">
        <f t="shared" si="5"/>
        <v>16.04</v>
      </c>
      <c r="J32" s="173">
        <f t="shared" si="6"/>
        <v>1475.68</v>
      </c>
      <c r="K32" s="207"/>
      <c r="L32" s="173">
        <f t="shared" si="7"/>
        <v>0</v>
      </c>
      <c r="M32" s="173">
        <f t="shared" si="8"/>
        <v>0</v>
      </c>
    </row>
    <row r="33" spans="1:13" ht="45" x14ac:dyDescent="0.25">
      <c r="B33" s="147" t="s">
        <v>551</v>
      </c>
      <c r="C33" s="147" t="s">
        <v>752</v>
      </c>
      <c r="D33" s="147">
        <v>92762</v>
      </c>
      <c r="E33" s="153" t="s">
        <v>489</v>
      </c>
      <c r="F33" s="147" t="s">
        <v>215</v>
      </c>
      <c r="G33" s="156">
        <v>577.18436363636363</v>
      </c>
      <c r="H33" s="207">
        <v>11.34</v>
      </c>
      <c r="I33" s="173">
        <f t="shared" si="5"/>
        <v>14.18</v>
      </c>
      <c r="J33" s="173">
        <f t="shared" si="6"/>
        <v>8184.47</v>
      </c>
      <c r="K33" s="207"/>
      <c r="L33" s="173">
        <f t="shared" si="7"/>
        <v>0</v>
      </c>
      <c r="M33" s="173">
        <f t="shared" si="8"/>
        <v>0</v>
      </c>
    </row>
    <row r="34" spans="1:13" ht="45" x14ac:dyDescent="0.25">
      <c r="B34" s="147" t="s">
        <v>550</v>
      </c>
      <c r="C34" s="147" t="s">
        <v>752</v>
      </c>
      <c r="D34" s="147">
        <v>92763</v>
      </c>
      <c r="E34" s="153" t="s">
        <v>490</v>
      </c>
      <c r="F34" s="147" t="s">
        <v>215</v>
      </c>
      <c r="G34" s="156">
        <v>20</v>
      </c>
      <c r="H34" s="207">
        <v>9.5</v>
      </c>
      <c r="I34" s="173">
        <f t="shared" si="5"/>
        <v>11.88</v>
      </c>
      <c r="J34" s="173">
        <f t="shared" si="6"/>
        <v>237.6</v>
      </c>
      <c r="K34" s="207"/>
      <c r="L34" s="173">
        <f t="shared" si="7"/>
        <v>0</v>
      </c>
      <c r="M34" s="173">
        <f t="shared" si="8"/>
        <v>0</v>
      </c>
    </row>
    <row r="35" spans="1:13" ht="45" x14ac:dyDescent="0.25">
      <c r="B35" s="147" t="s">
        <v>555</v>
      </c>
      <c r="C35" s="147" t="s">
        <v>752</v>
      </c>
      <c r="D35" s="147">
        <v>92764</v>
      </c>
      <c r="E35" s="153" t="s">
        <v>491</v>
      </c>
      <c r="F35" s="147" t="s">
        <v>215</v>
      </c>
      <c r="G35" s="156">
        <v>43</v>
      </c>
      <c r="H35" s="207">
        <v>9.14</v>
      </c>
      <c r="I35" s="173">
        <f t="shared" si="5"/>
        <v>11.43</v>
      </c>
      <c r="J35" s="173">
        <f t="shared" si="6"/>
        <v>491.49</v>
      </c>
      <c r="K35" s="207"/>
      <c r="L35" s="173">
        <f t="shared" si="7"/>
        <v>0</v>
      </c>
      <c r="M35" s="173">
        <f t="shared" si="8"/>
        <v>0</v>
      </c>
    </row>
    <row r="36" spans="1:13" ht="30" x14ac:dyDescent="0.25">
      <c r="B36" s="147" t="s">
        <v>556</v>
      </c>
      <c r="C36" s="147" t="s">
        <v>752</v>
      </c>
      <c r="D36" s="147">
        <v>97092</v>
      </c>
      <c r="E36" s="153" t="s">
        <v>494</v>
      </c>
      <c r="F36" s="147" t="s">
        <v>215</v>
      </c>
      <c r="G36" s="156">
        <v>45.8</v>
      </c>
      <c r="H36" s="207">
        <v>13.56</v>
      </c>
      <c r="I36" s="173">
        <f t="shared" si="5"/>
        <v>16.95</v>
      </c>
      <c r="J36" s="173">
        <f t="shared" si="6"/>
        <v>776.31</v>
      </c>
      <c r="K36" s="207"/>
      <c r="L36" s="173">
        <f t="shared" si="7"/>
        <v>0</v>
      </c>
      <c r="M36" s="173">
        <f t="shared" si="8"/>
        <v>0</v>
      </c>
    </row>
    <row r="37" spans="1:13" x14ac:dyDescent="0.25">
      <c r="B37" s="157">
        <v>4</v>
      </c>
      <c r="C37" s="157"/>
      <c r="D37" s="157"/>
      <c r="E37" s="158" t="s">
        <v>69</v>
      </c>
      <c r="F37" s="157"/>
      <c r="G37" s="159"/>
      <c r="H37" s="168"/>
      <c r="I37" s="168"/>
      <c r="J37" s="168">
        <f>SUM(J38:J38)</f>
        <v>18099.28</v>
      </c>
      <c r="K37" s="168"/>
      <c r="L37" s="168"/>
      <c r="M37" s="168">
        <f>SUM(M38:M38)</f>
        <v>0</v>
      </c>
    </row>
    <row r="38" spans="1:13" ht="60" x14ac:dyDescent="0.25">
      <c r="A38" s="131"/>
      <c r="B38" s="147" t="s">
        <v>25</v>
      </c>
      <c r="C38" s="147" t="s">
        <v>752</v>
      </c>
      <c r="D38" s="180">
        <v>103324</v>
      </c>
      <c r="E38" s="164" t="s">
        <v>686</v>
      </c>
      <c r="F38" s="162" t="s">
        <v>18</v>
      </c>
      <c r="G38" s="181">
        <v>192.01438000000005</v>
      </c>
      <c r="H38" s="207">
        <v>75.41</v>
      </c>
      <c r="I38" s="173">
        <f>ROUND(H38*1.25,2)</f>
        <v>94.26</v>
      </c>
      <c r="J38" s="173">
        <f>ROUND(I38*G38,2)</f>
        <v>18099.28</v>
      </c>
      <c r="K38" s="207"/>
      <c r="L38" s="173">
        <f>ROUND(K38*1.25,2)</f>
        <v>0</v>
      </c>
      <c r="M38" s="173">
        <f>ROUND(L38*G38,2)</f>
        <v>0</v>
      </c>
    </row>
    <row r="39" spans="1:13" x14ac:dyDescent="0.25">
      <c r="B39" s="157">
        <v>5</v>
      </c>
      <c r="C39" s="157"/>
      <c r="D39" s="157"/>
      <c r="E39" s="158" t="s">
        <v>26</v>
      </c>
      <c r="F39" s="157"/>
      <c r="G39" s="159"/>
      <c r="H39" s="168"/>
      <c r="I39" s="168"/>
      <c r="J39" s="168">
        <f>SUM(J40:J41)</f>
        <v>6347.7400000000007</v>
      </c>
      <c r="K39" s="168"/>
      <c r="L39" s="168"/>
      <c r="M39" s="168">
        <f>SUM(M40:M41)</f>
        <v>0</v>
      </c>
    </row>
    <row r="40" spans="1:13" ht="45" x14ac:dyDescent="0.25">
      <c r="B40" s="147" t="s">
        <v>27</v>
      </c>
      <c r="C40" s="147" t="s">
        <v>752</v>
      </c>
      <c r="D40" s="152">
        <v>98555</v>
      </c>
      <c r="E40" s="153" t="s">
        <v>28</v>
      </c>
      <c r="F40" s="147" t="s">
        <v>18</v>
      </c>
      <c r="G40" s="156">
        <v>163.58883499999999</v>
      </c>
      <c r="H40" s="207">
        <v>30.5</v>
      </c>
      <c r="I40" s="173">
        <f t="shared" ref="I40:I41" si="9">ROUND(H40*1.25,2)</f>
        <v>38.130000000000003</v>
      </c>
      <c r="J40" s="173">
        <f t="shared" ref="J40:J41" si="10">ROUND(I40*G40,2)</f>
        <v>6237.64</v>
      </c>
      <c r="K40" s="207"/>
      <c r="L40" s="173">
        <f t="shared" ref="L40:L41" si="11">ROUND(K40*1.25,2)</f>
        <v>0</v>
      </c>
      <c r="M40" s="173">
        <f t="shared" ref="M40:M41" si="12">ROUND(L40*G40,2)</f>
        <v>0</v>
      </c>
    </row>
    <row r="41" spans="1:13" ht="45" x14ac:dyDescent="0.25">
      <c r="B41" s="147" t="s">
        <v>557</v>
      </c>
      <c r="C41" s="147" t="s">
        <v>752</v>
      </c>
      <c r="D41" s="152">
        <v>98558</v>
      </c>
      <c r="E41" s="153" t="s">
        <v>176</v>
      </c>
      <c r="F41" s="147" t="s">
        <v>160</v>
      </c>
      <c r="G41" s="156">
        <v>10</v>
      </c>
      <c r="H41" s="207">
        <v>8.81</v>
      </c>
      <c r="I41" s="173">
        <f t="shared" si="9"/>
        <v>11.01</v>
      </c>
      <c r="J41" s="173">
        <f t="shared" si="10"/>
        <v>110.1</v>
      </c>
      <c r="K41" s="207"/>
      <c r="L41" s="173">
        <f t="shared" si="11"/>
        <v>0</v>
      </c>
      <c r="M41" s="173">
        <f t="shared" si="12"/>
        <v>0</v>
      </c>
    </row>
    <row r="42" spans="1:13" x14ac:dyDescent="0.25">
      <c r="A42" s="131"/>
      <c r="B42" s="157">
        <v>6</v>
      </c>
      <c r="C42" s="157"/>
      <c r="D42" s="157"/>
      <c r="E42" s="158" t="s">
        <v>734</v>
      </c>
      <c r="F42" s="157"/>
      <c r="G42" s="159"/>
      <c r="H42" s="168"/>
      <c r="I42" s="168"/>
      <c r="J42" s="168">
        <f>SUM(J43:J52)</f>
        <v>203909.81</v>
      </c>
      <c r="K42" s="168"/>
      <c r="L42" s="168"/>
      <c r="M42" s="168">
        <f>SUM(M43:M52)</f>
        <v>0</v>
      </c>
    </row>
    <row r="43" spans="1:13" ht="60" x14ac:dyDescent="0.25">
      <c r="B43" s="147" t="s">
        <v>178</v>
      </c>
      <c r="C43" s="147" t="s">
        <v>752</v>
      </c>
      <c r="D43" s="152">
        <v>87879</v>
      </c>
      <c r="E43" s="153" t="s">
        <v>175</v>
      </c>
      <c r="F43" s="147" t="s">
        <v>18</v>
      </c>
      <c r="G43" s="154">
        <v>384.03</v>
      </c>
      <c r="H43" s="170">
        <v>4.46</v>
      </c>
      <c r="I43" s="173">
        <f t="shared" ref="I43:I52" si="13">ROUND(H43*1.25,2)</f>
        <v>5.58</v>
      </c>
      <c r="J43" s="173">
        <f t="shared" ref="J43:J52" si="14">ROUND(I43*G43,2)</f>
        <v>2142.89</v>
      </c>
      <c r="K43" s="170"/>
      <c r="L43" s="173">
        <f t="shared" ref="L43:L52" si="15">ROUND(K43*1.25,2)</f>
        <v>0</v>
      </c>
      <c r="M43" s="173">
        <f t="shared" ref="M43:M52" si="16">ROUND(L43*G43,2)</f>
        <v>0</v>
      </c>
    </row>
    <row r="44" spans="1:13" ht="90" x14ac:dyDescent="0.25">
      <c r="B44" s="147" t="s">
        <v>179</v>
      </c>
      <c r="C44" s="147" t="s">
        <v>752</v>
      </c>
      <c r="D44" s="180">
        <v>87553</v>
      </c>
      <c r="E44" s="164" t="s">
        <v>531</v>
      </c>
      <c r="F44" s="147" t="s">
        <v>18</v>
      </c>
      <c r="G44" s="154">
        <v>384.03</v>
      </c>
      <c r="H44" s="207">
        <v>18.27</v>
      </c>
      <c r="I44" s="173">
        <f t="shared" si="13"/>
        <v>22.84</v>
      </c>
      <c r="J44" s="173">
        <f t="shared" si="14"/>
        <v>8771.25</v>
      </c>
      <c r="K44" s="207"/>
      <c r="L44" s="173">
        <f t="shared" si="15"/>
        <v>0</v>
      </c>
      <c r="M44" s="173">
        <f t="shared" si="16"/>
        <v>0</v>
      </c>
    </row>
    <row r="45" spans="1:13" ht="75" x14ac:dyDescent="0.25">
      <c r="B45" s="147" t="s">
        <v>207</v>
      </c>
      <c r="C45" s="147" t="s">
        <v>752</v>
      </c>
      <c r="D45" s="180">
        <v>93393</v>
      </c>
      <c r="E45" s="164" t="s">
        <v>252</v>
      </c>
      <c r="F45" s="162" t="s">
        <v>18</v>
      </c>
      <c r="G45" s="181">
        <v>387.90360000000004</v>
      </c>
      <c r="H45" s="207">
        <v>61.71</v>
      </c>
      <c r="I45" s="173">
        <f t="shared" si="13"/>
        <v>77.14</v>
      </c>
      <c r="J45" s="173">
        <f t="shared" si="14"/>
        <v>29922.880000000001</v>
      </c>
      <c r="K45" s="207"/>
      <c r="L45" s="173">
        <f t="shared" si="15"/>
        <v>0</v>
      </c>
      <c r="M45" s="173">
        <f t="shared" si="16"/>
        <v>0</v>
      </c>
    </row>
    <row r="46" spans="1:13" ht="45" x14ac:dyDescent="0.25">
      <c r="B46" s="147" t="s">
        <v>232</v>
      </c>
      <c r="C46" s="147" t="s">
        <v>752</v>
      </c>
      <c r="D46" s="150">
        <v>87260</v>
      </c>
      <c r="E46" s="164" t="s">
        <v>470</v>
      </c>
      <c r="F46" s="162" t="s">
        <v>18</v>
      </c>
      <c r="G46" s="181">
        <v>163.58883499999999</v>
      </c>
      <c r="H46" s="207">
        <v>153.82</v>
      </c>
      <c r="I46" s="173">
        <f t="shared" si="13"/>
        <v>192.28</v>
      </c>
      <c r="J46" s="173">
        <f t="shared" si="14"/>
        <v>31454.86</v>
      </c>
      <c r="K46" s="207"/>
      <c r="L46" s="173">
        <f t="shared" si="15"/>
        <v>0</v>
      </c>
      <c r="M46" s="173">
        <f t="shared" si="16"/>
        <v>0</v>
      </c>
    </row>
    <row r="47" spans="1:13" ht="75" x14ac:dyDescent="0.25">
      <c r="B47" s="147" t="s">
        <v>736</v>
      </c>
      <c r="C47" s="147" t="s">
        <v>752</v>
      </c>
      <c r="D47" s="150">
        <v>87620</v>
      </c>
      <c r="E47" s="164" t="s">
        <v>735</v>
      </c>
      <c r="F47" s="162" t="s">
        <v>18</v>
      </c>
      <c r="G47" s="181">
        <v>240.09050000000002</v>
      </c>
      <c r="H47" s="207">
        <v>29.03</v>
      </c>
      <c r="I47" s="173">
        <f t="shared" si="13"/>
        <v>36.29</v>
      </c>
      <c r="J47" s="173">
        <f t="shared" ref="J47" si="17">ROUND(I47*G47,2)</f>
        <v>8712.8799999999992</v>
      </c>
      <c r="K47" s="207"/>
      <c r="L47" s="173">
        <f t="shared" si="15"/>
        <v>0</v>
      </c>
      <c r="M47" s="173">
        <f t="shared" si="16"/>
        <v>0</v>
      </c>
    </row>
    <row r="48" spans="1:13" ht="30" x14ac:dyDescent="0.25">
      <c r="B48" s="147" t="s">
        <v>558</v>
      </c>
      <c r="C48" s="147" t="s">
        <v>750</v>
      </c>
      <c r="D48" s="147" t="s">
        <v>151</v>
      </c>
      <c r="E48" s="153" t="s">
        <v>152</v>
      </c>
      <c r="F48" s="147" t="s">
        <v>18</v>
      </c>
      <c r="G48" s="154">
        <v>240.09050000000002</v>
      </c>
      <c r="H48" s="207">
        <v>224.16</v>
      </c>
      <c r="I48" s="173">
        <f t="shared" si="13"/>
        <v>280.2</v>
      </c>
      <c r="J48" s="173">
        <f t="shared" si="14"/>
        <v>67273.36</v>
      </c>
      <c r="K48" s="207"/>
      <c r="L48" s="173">
        <f t="shared" si="15"/>
        <v>0</v>
      </c>
      <c r="M48" s="173">
        <f t="shared" si="16"/>
        <v>0</v>
      </c>
    </row>
    <row r="49" spans="2:13" ht="30" x14ac:dyDescent="0.25">
      <c r="B49" s="147" t="s">
        <v>559</v>
      </c>
      <c r="C49" s="147" t="s">
        <v>752</v>
      </c>
      <c r="D49" s="152" t="s">
        <v>274</v>
      </c>
      <c r="E49" s="153" t="s">
        <v>275</v>
      </c>
      <c r="F49" s="147" t="s">
        <v>18</v>
      </c>
      <c r="G49" s="154">
        <v>44.987500000000004</v>
      </c>
      <c r="H49" s="207">
        <v>529.64</v>
      </c>
      <c r="I49" s="173">
        <f t="shared" si="13"/>
        <v>662.05</v>
      </c>
      <c r="J49" s="173">
        <f t="shared" si="14"/>
        <v>29783.97</v>
      </c>
      <c r="K49" s="207"/>
      <c r="L49" s="173">
        <f t="shared" si="15"/>
        <v>0</v>
      </c>
      <c r="M49" s="173">
        <f t="shared" si="16"/>
        <v>0</v>
      </c>
    </row>
    <row r="50" spans="2:13" ht="30" x14ac:dyDescent="0.25">
      <c r="B50" s="147" t="s">
        <v>560</v>
      </c>
      <c r="C50" s="147" t="s">
        <v>752</v>
      </c>
      <c r="D50" s="152" t="s">
        <v>276</v>
      </c>
      <c r="E50" s="153" t="s">
        <v>277</v>
      </c>
      <c r="F50" s="147" t="s">
        <v>31</v>
      </c>
      <c r="G50" s="154">
        <v>52.239999999999995</v>
      </c>
      <c r="H50" s="207">
        <v>96.55</v>
      </c>
      <c r="I50" s="173">
        <f t="shared" si="13"/>
        <v>120.69</v>
      </c>
      <c r="J50" s="173">
        <f t="shared" si="14"/>
        <v>6304.85</v>
      </c>
      <c r="K50" s="207"/>
      <c r="L50" s="173">
        <f t="shared" si="15"/>
        <v>0</v>
      </c>
      <c r="M50" s="173">
        <f t="shared" si="16"/>
        <v>0</v>
      </c>
    </row>
    <row r="51" spans="2:13" ht="30" x14ac:dyDescent="0.25">
      <c r="B51" s="147" t="s">
        <v>561</v>
      </c>
      <c r="C51" s="147" t="s">
        <v>699</v>
      </c>
      <c r="D51" s="182" t="s">
        <v>710</v>
      </c>
      <c r="E51" s="153" t="s">
        <v>709</v>
      </c>
      <c r="F51" s="147" t="s">
        <v>18</v>
      </c>
      <c r="G51" s="154">
        <v>0.27</v>
      </c>
      <c r="H51" s="170">
        <v>216.69</v>
      </c>
      <c r="I51" s="173">
        <f t="shared" si="13"/>
        <v>270.86</v>
      </c>
      <c r="J51" s="173">
        <f t="shared" ref="J51" si="18">ROUND(I51*G51,2)</f>
        <v>73.13</v>
      </c>
      <c r="K51" s="170"/>
      <c r="L51" s="173">
        <f t="shared" si="15"/>
        <v>0</v>
      </c>
      <c r="M51" s="173">
        <f t="shared" si="16"/>
        <v>0</v>
      </c>
    </row>
    <row r="52" spans="2:13" ht="30" x14ac:dyDescent="0.25">
      <c r="B52" s="147" t="s">
        <v>562</v>
      </c>
      <c r="C52" s="147" t="s">
        <v>752</v>
      </c>
      <c r="D52" s="152">
        <v>96113</v>
      </c>
      <c r="E52" s="153" t="s">
        <v>532</v>
      </c>
      <c r="F52" s="147" t="s">
        <v>18</v>
      </c>
      <c r="G52" s="154">
        <v>365.62886600000002</v>
      </c>
      <c r="H52" s="207">
        <v>42.6</v>
      </c>
      <c r="I52" s="173">
        <f t="shared" si="13"/>
        <v>53.25</v>
      </c>
      <c r="J52" s="173">
        <f t="shared" si="14"/>
        <v>19469.740000000002</v>
      </c>
      <c r="K52" s="207"/>
      <c r="L52" s="173">
        <f t="shared" si="15"/>
        <v>0</v>
      </c>
      <c r="M52" s="173">
        <f t="shared" si="16"/>
        <v>0</v>
      </c>
    </row>
    <row r="53" spans="2:13" x14ac:dyDescent="0.25">
      <c r="B53" s="157">
        <v>7</v>
      </c>
      <c r="C53" s="157"/>
      <c r="D53" s="157"/>
      <c r="E53" s="158" t="s">
        <v>214</v>
      </c>
      <c r="F53" s="157"/>
      <c r="G53" s="159"/>
      <c r="H53" s="168"/>
      <c r="I53" s="168"/>
      <c r="J53" s="168">
        <f>SUM(J54:J58)</f>
        <v>105181.36</v>
      </c>
      <c r="K53" s="168"/>
      <c r="L53" s="168"/>
      <c r="M53" s="168">
        <f>SUM(M54:M58)</f>
        <v>0</v>
      </c>
    </row>
    <row r="54" spans="2:13" ht="30" x14ac:dyDescent="0.25">
      <c r="B54" s="147" t="s">
        <v>180</v>
      </c>
      <c r="C54" s="147" t="s">
        <v>752</v>
      </c>
      <c r="D54" s="152">
        <v>88484</v>
      </c>
      <c r="E54" s="153" t="s">
        <v>692</v>
      </c>
      <c r="F54" s="147" t="s">
        <v>18</v>
      </c>
      <c r="G54" s="154">
        <v>441.01786600000003</v>
      </c>
      <c r="H54" s="170">
        <v>6.06</v>
      </c>
      <c r="I54" s="173">
        <f t="shared" ref="I54:I58" si="19">ROUND(H54*1.25,2)</f>
        <v>7.58</v>
      </c>
      <c r="J54" s="173">
        <f t="shared" ref="J54:J58" si="20">ROUND(I54*G54,2)</f>
        <v>3342.92</v>
      </c>
      <c r="K54" s="170"/>
      <c r="L54" s="173">
        <f t="shared" ref="L54:L58" si="21">ROUND(K54*1.25,2)</f>
        <v>0</v>
      </c>
      <c r="M54" s="173">
        <f t="shared" ref="M54:M58" si="22">ROUND(L54*G54,2)</f>
        <v>0</v>
      </c>
    </row>
    <row r="55" spans="2:13" ht="30" x14ac:dyDescent="0.25">
      <c r="B55" s="147" t="s">
        <v>563</v>
      </c>
      <c r="C55" s="147" t="s">
        <v>752</v>
      </c>
      <c r="D55" s="152">
        <v>88488</v>
      </c>
      <c r="E55" s="153" t="s">
        <v>693</v>
      </c>
      <c r="F55" s="147" t="s">
        <v>18</v>
      </c>
      <c r="G55" s="156">
        <v>441.01786600000003</v>
      </c>
      <c r="H55" s="207">
        <v>17.02</v>
      </c>
      <c r="I55" s="173">
        <f t="shared" si="19"/>
        <v>21.28</v>
      </c>
      <c r="J55" s="173">
        <f t="shared" si="20"/>
        <v>9384.86</v>
      </c>
      <c r="K55" s="207"/>
      <c r="L55" s="173">
        <f t="shared" si="21"/>
        <v>0</v>
      </c>
      <c r="M55" s="173">
        <f t="shared" si="22"/>
        <v>0</v>
      </c>
    </row>
    <row r="56" spans="2:13" ht="30" x14ac:dyDescent="0.25">
      <c r="B56" s="147" t="s">
        <v>564</v>
      </c>
      <c r="C56" s="147" t="s">
        <v>752</v>
      </c>
      <c r="D56" s="152">
        <v>88485</v>
      </c>
      <c r="E56" s="153" t="s">
        <v>694</v>
      </c>
      <c r="F56" s="147" t="s">
        <v>18</v>
      </c>
      <c r="G56" s="156">
        <v>762.87600000000009</v>
      </c>
      <c r="H56" s="170">
        <v>4.8600000000000003</v>
      </c>
      <c r="I56" s="173">
        <f t="shared" si="19"/>
        <v>6.08</v>
      </c>
      <c r="J56" s="173">
        <f t="shared" si="20"/>
        <v>4638.29</v>
      </c>
      <c r="K56" s="170"/>
      <c r="L56" s="173">
        <f t="shared" si="21"/>
        <v>0</v>
      </c>
      <c r="M56" s="173">
        <f t="shared" si="22"/>
        <v>0</v>
      </c>
    </row>
    <row r="57" spans="2:13" ht="30" x14ac:dyDescent="0.25">
      <c r="B57" s="147" t="s">
        <v>565</v>
      </c>
      <c r="C57" s="147" t="s">
        <v>752</v>
      </c>
      <c r="D57" s="180">
        <v>88489</v>
      </c>
      <c r="E57" s="164" t="s">
        <v>695</v>
      </c>
      <c r="F57" s="162" t="s">
        <v>18</v>
      </c>
      <c r="G57" s="181">
        <v>196.75399999999999</v>
      </c>
      <c r="H57" s="207">
        <v>14.1</v>
      </c>
      <c r="I57" s="173">
        <f t="shared" si="19"/>
        <v>17.63</v>
      </c>
      <c r="J57" s="173">
        <f t="shared" si="20"/>
        <v>3468.77</v>
      </c>
      <c r="K57" s="207"/>
      <c r="L57" s="173">
        <f t="shared" si="21"/>
        <v>0</v>
      </c>
      <c r="M57" s="173">
        <f t="shared" si="22"/>
        <v>0</v>
      </c>
    </row>
    <row r="58" spans="2:13" ht="30" x14ac:dyDescent="0.25">
      <c r="B58" s="147" t="s">
        <v>566</v>
      </c>
      <c r="C58" s="147" t="s">
        <v>750</v>
      </c>
      <c r="D58" s="147" t="s">
        <v>208</v>
      </c>
      <c r="E58" s="153" t="s">
        <v>209</v>
      </c>
      <c r="F58" s="147" t="s">
        <v>18</v>
      </c>
      <c r="G58" s="156">
        <v>566.12200000000007</v>
      </c>
      <c r="H58" s="207">
        <v>119.19</v>
      </c>
      <c r="I58" s="173">
        <f t="shared" si="19"/>
        <v>148.99</v>
      </c>
      <c r="J58" s="173">
        <f t="shared" si="20"/>
        <v>84346.52</v>
      </c>
      <c r="K58" s="207"/>
      <c r="L58" s="173">
        <f t="shared" si="21"/>
        <v>0</v>
      </c>
      <c r="M58" s="173">
        <f t="shared" si="22"/>
        <v>0</v>
      </c>
    </row>
    <row r="59" spans="2:13" x14ac:dyDescent="0.25">
      <c r="B59" s="157">
        <v>8</v>
      </c>
      <c r="C59" s="157"/>
      <c r="D59" s="157"/>
      <c r="E59" s="158" t="s">
        <v>29</v>
      </c>
      <c r="F59" s="157"/>
      <c r="G59" s="159"/>
      <c r="H59" s="168"/>
      <c r="I59" s="168"/>
      <c r="J59" s="168">
        <f>SUM(J60:J67)</f>
        <v>65612.399999999994</v>
      </c>
      <c r="K59" s="168"/>
      <c r="L59" s="168"/>
      <c r="M59" s="168">
        <f>SUM(M60:M67)</f>
        <v>0</v>
      </c>
    </row>
    <row r="60" spans="2:13" ht="30" x14ac:dyDescent="0.25">
      <c r="B60" s="147" t="s">
        <v>181</v>
      </c>
      <c r="C60" s="147" t="s">
        <v>699</v>
      </c>
      <c r="D60" s="166" t="s">
        <v>696</v>
      </c>
      <c r="E60" s="153" t="s">
        <v>697</v>
      </c>
      <c r="F60" s="147" t="s">
        <v>18</v>
      </c>
      <c r="G60" s="154">
        <v>3.1500000000000004</v>
      </c>
      <c r="H60" s="170">
        <v>1094.77</v>
      </c>
      <c r="I60" s="173">
        <f t="shared" ref="I60:I67" si="23">ROUND(H60*1.25,2)</f>
        <v>1368.46</v>
      </c>
      <c r="J60" s="173">
        <f t="shared" ref="J60" si="24">ROUND(I60*G60,2)</f>
        <v>4310.6499999999996</v>
      </c>
      <c r="K60" s="170"/>
      <c r="L60" s="173">
        <f t="shared" ref="L60:L67" si="25">ROUND(K60*1.25,2)</f>
        <v>0</v>
      </c>
      <c r="M60" s="173">
        <f t="shared" ref="M60:M67" si="26">ROUND(L60*G60,2)</f>
        <v>0</v>
      </c>
    </row>
    <row r="61" spans="2:13" ht="30" x14ac:dyDescent="0.25">
      <c r="B61" s="147" t="s">
        <v>328</v>
      </c>
      <c r="C61" s="147" t="s">
        <v>699</v>
      </c>
      <c r="D61" s="166" t="s">
        <v>711</v>
      </c>
      <c r="E61" s="153" t="s">
        <v>712</v>
      </c>
      <c r="F61" s="147" t="s">
        <v>18</v>
      </c>
      <c r="G61" s="154">
        <v>2.1</v>
      </c>
      <c r="H61" s="170">
        <v>1032.99</v>
      </c>
      <c r="I61" s="173">
        <f t="shared" si="23"/>
        <v>1291.24</v>
      </c>
      <c r="J61" s="173">
        <f t="shared" ref="J61:J67" si="27">ROUND(I61*G61,2)</f>
        <v>2711.6</v>
      </c>
      <c r="K61" s="170"/>
      <c r="L61" s="173">
        <f t="shared" si="25"/>
        <v>0</v>
      </c>
      <c r="M61" s="173">
        <f t="shared" si="26"/>
        <v>0</v>
      </c>
    </row>
    <row r="62" spans="2:13" ht="60" x14ac:dyDescent="0.25">
      <c r="B62" s="147" t="s">
        <v>182</v>
      </c>
      <c r="C62" s="147" t="s">
        <v>752</v>
      </c>
      <c r="D62" s="152">
        <v>90798</v>
      </c>
      <c r="E62" s="153" t="s">
        <v>441</v>
      </c>
      <c r="F62" s="147" t="s">
        <v>22</v>
      </c>
      <c r="G62" s="154">
        <v>18</v>
      </c>
      <c r="H62" s="207">
        <v>1178.33</v>
      </c>
      <c r="I62" s="173">
        <f t="shared" si="23"/>
        <v>1472.91</v>
      </c>
      <c r="J62" s="173">
        <f t="shared" si="27"/>
        <v>26512.38</v>
      </c>
      <c r="K62" s="207"/>
      <c r="L62" s="173">
        <f t="shared" si="25"/>
        <v>0</v>
      </c>
      <c r="M62" s="173">
        <f t="shared" si="26"/>
        <v>0</v>
      </c>
    </row>
    <row r="63" spans="2:13" ht="60" x14ac:dyDescent="0.25">
      <c r="B63" s="147" t="s">
        <v>263</v>
      </c>
      <c r="C63" s="147" t="s">
        <v>752</v>
      </c>
      <c r="D63" s="152" t="s">
        <v>314</v>
      </c>
      <c r="E63" s="153" t="s">
        <v>315</v>
      </c>
      <c r="F63" s="147" t="s">
        <v>22</v>
      </c>
      <c r="G63" s="154">
        <v>4</v>
      </c>
      <c r="H63" s="207">
        <v>1216.9100000000001</v>
      </c>
      <c r="I63" s="173">
        <f t="shared" si="23"/>
        <v>1521.14</v>
      </c>
      <c r="J63" s="173">
        <f t="shared" si="27"/>
        <v>6084.56</v>
      </c>
      <c r="K63" s="207"/>
      <c r="L63" s="173">
        <f t="shared" si="25"/>
        <v>0</v>
      </c>
      <c r="M63" s="173">
        <f t="shared" si="26"/>
        <v>0</v>
      </c>
    </row>
    <row r="64" spans="2:13" ht="45" x14ac:dyDescent="0.25">
      <c r="B64" s="147" t="s">
        <v>264</v>
      </c>
      <c r="C64" s="147" t="s">
        <v>752</v>
      </c>
      <c r="D64" s="152">
        <v>100702</v>
      </c>
      <c r="E64" s="153" t="s">
        <v>168</v>
      </c>
      <c r="F64" s="147" t="s">
        <v>18</v>
      </c>
      <c r="G64" s="154">
        <v>8.19</v>
      </c>
      <c r="H64" s="207">
        <v>464.64</v>
      </c>
      <c r="I64" s="173">
        <f t="shared" si="23"/>
        <v>580.79999999999995</v>
      </c>
      <c r="J64" s="173">
        <f t="shared" si="27"/>
        <v>4756.75</v>
      </c>
      <c r="K64" s="207"/>
      <c r="L64" s="173">
        <f t="shared" si="25"/>
        <v>0</v>
      </c>
      <c r="M64" s="173">
        <f t="shared" si="26"/>
        <v>0</v>
      </c>
    </row>
    <row r="65" spans="2:13" ht="60" x14ac:dyDescent="0.25">
      <c r="B65" s="147" t="s">
        <v>265</v>
      </c>
      <c r="C65" s="147" t="s">
        <v>752</v>
      </c>
      <c r="D65" s="152">
        <v>100674</v>
      </c>
      <c r="E65" s="153" t="s">
        <v>63</v>
      </c>
      <c r="F65" s="147" t="s">
        <v>18</v>
      </c>
      <c r="G65" s="156">
        <v>20.553000000000001</v>
      </c>
      <c r="H65" s="207">
        <v>665.83</v>
      </c>
      <c r="I65" s="173">
        <f t="shared" si="23"/>
        <v>832.29</v>
      </c>
      <c r="J65" s="173">
        <f t="shared" si="27"/>
        <v>17106.060000000001</v>
      </c>
      <c r="K65" s="207"/>
      <c r="L65" s="173">
        <f t="shared" si="25"/>
        <v>0</v>
      </c>
      <c r="M65" s="173">
        <f t="shared" si="26"/>
        <v>0</v>
      </c>
    </row>
    <row r="66" spans="2:13" ht="30" x14ac:dyDescent="0.25">
      <c r="B66" s="147" t="s">
        <v>737</v>
      </c>
      <c r="C66" s="147" t="s">
        <v>699</v>
      </c>
      <c r="D66" s="182" t="s">
        <v>713</v>
      </c>
      <c r="E66" s="183" t="s">
        <v>714</v>
      </c>
      <c r="F66" s="147" t="s">
        <v>18</v>
      </c>
      <c r="G66" s="156">
        <v>1.62</v>
      </c>
      <c r="H66" s="170">
        <v>1407.08</v>
      </c>
      <c r="I66" s="173">
        <f t="shared" si="23"/>
        <v>1758.85</v>
      </c>
      <c r="J66" s="173">
        <f t="shared" si="27"/>
        <v>2849.34</v>
      </c>
      <c r="K66" s="170"/>
      <c r="L66" s="173">
        <f t="shared" si="25"/>
        <v>0</v>
      </c>
      <c r="M66" s="173">
        <f t="shared" si="26"/>
        <v>0</v>
      </c>
    </row>
    <row r="67" spans="2:13" ht="30" x14ac:dyDescent="0.25">
      <c r="B67" s="147" t="s">
        <v>738</v>
      </c>
      <c r="C67" s="147" t="s">
        <v>699</v>
      </c>
      <c r="D67" s="182" t="s">
        <v>716</v>
      </c>
      <c r="E67" s="153" t="s">
        <v>715</v>
      </c>
      <c r="F67" s="147" t="s">
        <v>18</v>
      </c>
      <c r="G67" s="156">
        <v>0.72</v>
      </c>
      <c r="H67" s="170">
        <v>1423.4</v>
      </c>
      <c r="I67" s="173">
        <f t="shared" si="23"/>
        <v>1779.25</v>
      </c>
      <c r="J67" s="173">
        <f t="shared" si="27"/>
        <v>1281.06</v>
      </c>
      <c r="K67" s="170"/>
      <c r="L67" s="173">
        <f t="shared" si="25"/>
        <v>0</v>
      </c>
      <c r="M67" s="173">
        <f t="shared" si="26"/>
        <v>0</v>
      </c>
    </row>
    <row r="68" spans="2:13" x14ac:dyDescent="0.25">
      <c r="B68" s="157">
        <v>9</v>
      </c>
      <c r="C68" s="157"/>
      <c r="D68" s="157"/>
      <c r="E68" s="158" t="s">
        <v>35</v>
      </c>
      <c r="F68" s="157"/>
      <c r="G68" s="159"/>
      <c r="H68" s="168"/>
      <c r="I68" s="168"/>
      <c r="J68" s="168">
        <f>SUM(J69:J72)</f>
        <v>20230.73</v>
      </c>
      <c r="K68" s="168"/>
      <c r="L68" s="168"/>
      <c r="M68" s="168">
        <f>SUM(M69:M72)</f>
        <v>0</v>
      </c>
    </row>
    <row r="69" spans="2:13" ht="30" x14ac:dyDescent="0.25">
      <c r="B69" s="147" t="s">
        <v>332</v>
      </c>
      <c r="C69" s="147" t="s">
        <v>750</v>
      </c>
      <c r="D69" s="150" t="s">
        <v>457</v>
      </c>
      <c r="E69" s="153" t="s">
        <v>458</v>
      </c>
      <c r="F69" s="147" t="s">
        <v>31</v>
      </c>
      <c r="G69" s="154">
        <v>101.5</v>
      </c>
      <c r="H69" s="207">
        <v>128.62</v>
      </c>
      <c r="I69" s="173">
        <f t="shared" ref="I69:I72" si="28">ROUND(H69*1.25,2)</f>
        <v>160.78</v>
      </c>
      <c r="J69" s="173">
        <f t="shared" ref="J69:J70" si="29">ROUND(I69*G69,2)</f>
        <v>16319.17</v>
      </c>
      <c r="K69" s="207"/>
      <c r="L69" s="173">
        <f t="shared" ref="L69:L72" si="30">ROUND(K69*1.25,2)</f>
        <v>0</v>
      </c>
      <c r="M69" s="173">
        <f t="shared" ref="M69:M72" si="31">ROUND(L69*G69,2)</f>
        <v>0</v>
      </c>
    </row>
    <row r="70" spans="2:13" ht="45" x14ac:dyDescent="0.25">
      <c r="B70" s="147" t="s">
        <v>333</v>
      </c>
      <c r="C70" s="147" t="s">
        <v>752</v>
      </c>
      <c r="D70" s="150">
        <v>100868</v>
      </c>
      <c r="E70" s="153" t="s">
        <v>706</v>
      </c>
      <c r="F70" s="147" t="s">
        <v>160</v>
      </c>
      <c r="G70" s="154">
        <v>4</v>
      </c>
      <c r="H70" s="207">
        <v>378.73</v>
      </c>
      <c r="I70" s="173">
        <f t="shared" si="28"/>
        <v>473.41</v>
      </c>
      <c r="J70" s="173">
        <f t="shared" si="29"/>
        <v>1893.64</v>
      </c>
      <c r="K70" s="207"/>
      <c r="L70" s="173">
        <f t="shared" si="30"/>
        <v>0</v>
      </c>
      <c r="M70" s="173">
        <f t="shared" si="31"/>
        <v>0</v>
      </c>
    </row>
    <row r="71" spans="2:13" ht="30" x14ac:dyDescent="0.25">
      <c r="B71" s="147" t="s">
        <v>334</v>
      </c>
      <c r="C71" s="206" t="s">
        <v>699</v>
      </c>
      <c r="D71" s="165" t="s">
        <v>707</v>
      </c>
      <c r="E71" s="153" t="s">
        <v>708</v>
      </c>
      <c r="F71" s="147" t="s">
        <v>160</v>
      </c>
      <c r="G71" s="154">
        <v>4</v>
      </c>
      <c r="H71" s="170">
        <v>196.66</v>
      </c>
      <c r="I71" s="173">
        <f t="shared" si="28"/>
        <v>245.83</v>
      </c>
      <c r="J71" s="173">
        <f t="shared" ref="J71:J72" si="32">ROUND(I71*G71,2)</f>
        <v>983.32</v>
      </c>
      <c r="K71" s="170"/>
      <c r="L71" s="173">
        <f t="shared" si="30"/>
        <v>0</v>
      </c>
      <c r="M71" s="173">
        <f t="shared" si="31"/>
        <v>0</v>
      </c>
    </row>
    <row r="72" spans="2:13" ht="45" x14ac:dyDescent="0.25">
      <c r="B72" s="147" t="s">
        <v>739</v>
      </c>
      <c r="C72" s="147" t="s">
        <v>750</v>
      </c>
      <c r="D72" s="147" t="s">
        <v>435</v>
      </c>
      <c r="E72" s="153" t="s">
        <v>528</v>
      </c>
      <c r="F72" s="147" t="s">
        <v>160</v>
      </c>
      <c r="G72" s="154">
        <v>2</v>
      </c>
      <c r="H72" s="207">
        <v>413.84</v>
      </c>
      <c r="I72" s="173">
        <f t="shared" si="28"/>
        <v>517.29999999999995</v>
      </c>
      <c r="J72" s="173">
        <f t="shared" si="32"/>
        <v>1034.5999999999999</v>
      </c>
      <c r="K72" s="207"/>
      <c r="L72" s="173">
        <f t="shared" si="30"/>
        <v>0</v>
      </c>
      <c r="M72" s="173">
        <f t="shared" si="31"/>
        <v>0</v>
      </c>
    </row>
    <row r="73" spans="2:13" x14ac:dyDescent="0.25">
      <c r="B73" s="157">
        <v>10</v>
      </c>
      <c r="C73" s="157"/>
      <c r="D73" s="157"/>
      <c r="E73" s="158" t="s">
        <v>47</v>
      </c>
      <c r="F73" s="157"/>
      <c r="G73" s="159"/>
      <c r="H73" s="168"/>
      <c r="I73" s="168"/>
      <c r="J73" s="168">
        <f>SUM(J74:J137)</f>
        <v>55341.380000000005</v>
      </c>
      <c r="K73" s="168"/>
      <c r="L73" s="168"/>
      <c r="M73" s="168">
        <f>SUM(M74:M137)</f>
        <v>0</v>
      </c>
    </row>
    <row r="74" spans="2:13" ht="45" x14ac:dyDescent="0.25">
      <c r="B74" s="147" t="s">
        <v>335</v>
      </c>
      <c r="C74" s="147" t="s">
        <v>752</v>
      </c>
      <c r="D74" s="152">
        <v>89402</v>
      </c>
      <c r="E74" s="153" t="s">
        <v>161</v>
      </c>
      <c r="F74" s="147" t="s">
        <v>31</v>
      </c>
      <c r="G74" s="154">
        <v>70.569999999999993</v>
      </c>
      <c r="H74" s="207">
        <v>14.79</v>
      </c>
      <c r="I74" s="173">
        <f t="shared" ref="I74:I116" si="33">ROUND(H74*1.25,2)</f>
        <v>18.489999999999998</v>
      </c>
      <c r="J74" s="173">
        <f t="shared" ref="J74:J116" si="34">ROUND(I74*G74,2)</f>
        <v>1304.8399999999999</v>
      </c>
      <c r="K74" s="207"/>
      <c r="L74" s="173">
        <f t="shared" ref="L74:L137" si="35">ROUND(K74*1.25,2)</f>
        <v>0</v>
      </c>
      <c r="M74" s="173">
        <f t="shared" ref="M74:M137" si="36">ROUND(L74*G74,2)</f>
        <v>0</v>
      </c>
    </row>
    <row r="75" spans="2:13" ht="45" x14ac:dyDescent="0.25">
      <c r="B75" s="147" t="s">
        <v>336</v>
      </c>
      <c r="C75" s="147" t="s">
        <v>752</v>
      </c>
      <c r="D75" s="152">
        <v>89403</v>
      </c>
      <c r="E75" s="153" t="s">
        <v>162</v>
      </c>
      <c r="F75" s="147" t="s">
        <v>31</v>
      </c>
      <c r="G75" s="154">
        <v>13.97</v>
      </c>
      <c r="H75" s="207">
        <v>22.01</v>
      </c>
      <c r="I75" s="173">
        <f t="shared" si="33"/>
        <v>27.51</v>
      </c>
      <c r="J75" s="173">
        <f t="shared" si="34"/>
        <v>384.31</v>
      </c>
      <c r="K75" s="207"/>
      <c r="L75" s="173">
        <f t="shared" si="35"/>
        <v>0</v>
      </c>
      <c r="M75" s="173">
        <f t="shared" si="36"/>
        <v>0</v>
      </c>
    </row>
    <row r="76" spans="2:13" ht="45" x14ac:dyDescent="0.25">
      <c r="B76" s="147" t="s">
        <v>337</v>
      </c>
      <c r="C76" s="147" t="s">
        <v>752</v>
      </c>
      <c r="D76" s="147" t="s">
        <v>286</v>
      </c>
      <c r="E76" s="153" t="s">
        <v>287</v>
      </c>
      <c r="F76" s="147" t="s">
        <v>31</v>
      </c>
      <c r="G76" s="154">
        <v>24.15</v>
      </c>
      <c r="H76" s="207">
        <v>19.059999999999999</v>
      </c>
      <c r="I76" s="173">
        <f t="shared" si="33"/>
        <v>23.83</v>
      </c>
      <c r="J76" s="173">
        <f t="shared" si="34"/>
        <v>575.49</v>
      </c>
      <c r="K76" s="207"/>
      <c r="L76" s="173">
        <f t="shared" si="35"/>
        <v>0</v>
      </c>
      <c r="M76" s="173">
        <f t="shared" si="36"/>
        <v>0</v>
      </c>
    </row>
    <row r="77" spans="2:13" ht="45" x14ac:dyDescent="0.25">
      <c r="B77" s="147" t="s">
        <v>338</v>
      </c>
      <c r="C77" s="147" t="s">
        <v>752</v>
      </c>
      <c r="D77" s="152">
        <v>89450</v>
      </c>
      <c r="E77" s="153" t="s">
        <v>219</v>
      </c>
      <c r="F77" s="147" t="s">
        <v>31</v>
      </c>
      <c r="G77" s="154">
        <v>30.300000000000004</v>
      </c>
      <c r="H77" s="207">
        <v>30.36</v>
      </c>
      <c r="I77" s="173">
        <f t="shared" si="33"/>
        <v>37.950000000000003</v>
      </c>
      <c r="J77" s="173">
        <f t="shared" si="34"/>
        <v>1149.8900000000001</v>
      </c>
      <c r="K77" s="207"/>
      <c r="L77" s="173">
        <f t="shared" si="35"/>
        <v>0</v>
      </c>
      <c r="M77" s="173">
        <f t="shared" si="36"/>
        <v>0</v>
      </c>
    </row>
    <row r="78" spans="2:13" ht="45" x14ac:dyDescent="0.25">
      <c r="B78" s="147" t="s">
        <v>567</v>
      </c>
      <c r="C78" s="147" t="s">
        <v>752</v>
      </c>
      <c r="D78" s="147" t="s">
        <v>288</v>
      </c>
      <c r="E78" s="153" t="s">
        <v>289</v>
      </c>
      <c r="F78" s="147" t="s">
        <v>22</v>
      </c>
      <c r="G78" s="154">
        <v>1</v>
      </c>
      <c r="H78" s="207">
        <v>17.55</v>
      </c>
      <c r="I78" s="173">
        <f t="shared" si="33"/>
        <v>21.94</v>
      </c>
      <c r="J78" s="173">
        <f t="shared" si="34"/>
        <v>21.94</v>
      </c>
      <c r="K78" s="207"/>
      <c r="L78" s="173">
        <f t="shared" si="35"/>
        <v>0</v>
      </c>
      <c r="M78" s="173">
        <f t="shared" si="36"/>
        <v>0</v>
      </c>
    </row>
    <row r="79" spans="2:13" ht="45" x14ac:dyDescent="0.25">
      <c r="B79" s="147" t="s">
        <v>568</v>
      </c>
      <c r="C79" s="147" t="s">
        <v>752</v>
      </c>
      <c r="D79" s="147" t="s">
        <v>290</v>
      </c>
      <c r="E79" s="153" t="s">
        <v>291</v>
      </c>
      <c r="F79" s="147" t="s">
        <v>22</v>
      </c>
      <c r="G79" s="154">
        <v>3</v>
      </c>
      <c r="H79" s="207">
        <v>20.12</v>
      </c>
      <c r="I79" s="173">
        <f t="shared" si="33"/>
        <v>25.15</v>
      </c>
      <c r="J79" s="173">
        <f t="shared" si="34"/>
        <v>75.45</v>
      </c>
      <c r="K79" s="207"/>
      <c r="L79" s="173">
        <f t="shared" si="35"/>
        <v>0</v>
      </c>
      <c r="M79" s="173">
        <f t="shared" si="36"/>
        <v>0</v>
      </c>
    </row>
    <row r="80" spans="2:13" ht="45" x14ac:dyDescent="0.25">
      <c r="B80" s="147" t="s">
        <v>569</v>
      </c>
      <c r="C80" s="147" t="s">
        <v>752</v>
      </c>
      <c r="D80" s="147" t="s">
        <v>292</v>
      </c>
      <c r="E80" s="153" t="s">
        <v>293</v>
      </c>
      <c r="F80" s="147" t="s">
        <v>22</v>
      </c>
      <c r="G80" s="154">
        <v>2</v>
      </c>
      <c r="H80" s="207">
        <v>28.32</v>
      </c>
      <c r="I80" s="173">
        <f t="shared" si="33"/>
        <v>35.4</v>
      </c>
      <c r="J80" s="173">
        <f t="shared" si="34"/>
        <v>70.8</v>
      </c>
      <c r="K80" s="207"/>
      <c r="L80" s="173">
        <f t="shared" si="35"/>
        <v>0</v>
      </c>
      <c r="M80" s="173">
        <f t="shared" si="36"/>
        <v>0</v>
      </c>
    </row>
    <row r="81" spans="2:13" ht="45" x14ac:dyDescent="0.25">
      <c r="B81" s="147" t="s">
        <v>570</v>
      </c>
      <c r="C81" s="147" t="s">
        <v>752</v>
      </c>
      <c r="D81" s="152">
        <v>89364</v>
      </c>
      <c r="E81" s="153" t="s">
        <v>220</v>
      </c>
      <c r="F81" s="147" t="s">
        <v>160</v>
      </c>
      <c r="G81" s="154">
        <v>49</v>
      </c>
      <c r="H81" s="207">
        <v>13.81</v>
      </c>
      <c r="I81" s="173">
        <f t="shared" si="33"/>
        <v>17.260000000000002</v>
      </c>
      <c r="J81" s="173">
        <f t="shared" si="34"/>
        <v>845.74</v>
      </c>
      <c r="K81" s="207"/>
      <c r="L81" s="173">
        <f t="shared" si="35"/>
        <v>0</v>
      </c>
      <c r="M81" s="173">
        <f t="shared" si="36"/>
        <v>0</v>
      </c>
    </row>
    <row r="82" spans="2:13" ht="45" x14ac:dyDescent="0.25">
      <c r="B82" s="147" t="s">
        <v>571</v>
      </c>
      <c r="C82" s="147" t="s">
        <v>752</v>
      </c>
      <c r="D82" s="147" t="s">
        <v>294</v>
      </c>
      <c r="E82" s="153" t="s">
        <v>295</v>
      </c>
      <c r="F82" s="147" t="s">
        <v>22</v>
      </c>
      <c r="G82" s="154">
        <v>6</v>
      </c>
      <c r="H82" s="207">
        <v>24.05</v>
      </c>
      <c r="I82" s="173">
        <f t="shared" si="33"/>
        <v>30.06</v>
      </c>
      <c r="J82" s="173">
        <f t="shared" si="34"/>
        <v>180.36</v>
      </c>
      <c r="K82" s="207"/>
      <c r="L82" s="173">
        <f t="shared" si="35"/>
        <v>0</v>
      </c>
      <c r="M82" s="173">
        <f t="shared" si="36"/>
        <v>0</v>
      </c>
    </row>
    <row r="83" spans="2:13" ht="45" x14ac:dyDescent="0.25">
      <c r="B83" s="147" t="s">
        <v>572</v>
      </c>
      <c r="C83" s="147" t="s">
        <v>752</v>
      </c>
      <c r="D83" s="152">
        <v>89395</v>
      </c>
      <c r="E83" s="153" t="s">
        <v>703</v>
      </c>
      <c r="F83" s="147" t="s">
        <v>160</v>
      </c>
      <c r="G83" s="154">
        <v>12</v>
      </c>
      <c r="H83" s="207">
        <v>15.66</v>
      </c>
      <c r="I83" s="173">
        <f t="shared" si="33"/>
        <v>19.579999999999998</v>
      </c>
      <c r="J83" s="173">
        <f t="shared" si="34"/>
        <v>234.96</v>
      </c>
      <c r="K83" s="207"/>
      <c r="L83" s="173">
        <f t="shared" si="35"/>
        <v>0</v>
      </c>
      <c r="M83" s="173">
        <f t="shared" si="36"/>
        <v>0</v>
      </c>
    </row>
    <row r="84" spans="2:13" ht="45" x14ac:dyDescent="0.25">
      <c r="B84" s="147" t="s">
        <v>573</v>
      </c>
      <c r="C84" s="147" t="s">
        <v>752</v>
      </c>
      <c r="D84" s="150">
        <v>89398</v>
      </c>
      <c r="E84" s="153" t="s">
        <v>703</v>
      </c>
      <c r="F84" s="147" t="s">
        <v>160</v>
      </c>
      <c r="G84" s="154">
        <v>3</v>
      </c>
      <c r="H84" s="207">
        <v>21.35</v>
      </c>
      <c r="I84" s="173">
        <f t="shared" si="33"/>
        <v>26.69</v>
      </c>
      <c r="J84" s="173">
        <f t="shared" si="34"/>
        <v>80.069999999999993</v>
      </c>
      <c r="K84" s="207"/>
      <c r="L84" s="173">
        <f t="shared" si="35"/>
        <v>0</v>
      </c>
      <c r="M84" s="173">
        <f t="shared" si="36"/>
        <v>0</v>
      </c>
    </row>
    <row r="85" spans="2:13" ht="30" x14ac:dyDescent="0.25">
      <c r="B85" s="147" t="s">
        <v>574</v>
      </c>
      <c r="C85" s="147" t="s">
        <v>752</v>
      </c>
      <c r="D85" s="147" t="s">
        <v>296</v>
      </c>
      <c r="E85" s="153" t="s">
        <v>297</v>
      </c>
      <c r="F85" s="147" t="s">
        <v>22</v>
      </c>
      <c r="G85" s="154">
        <v>4</v>
      </c>
      <c r="H85" s="207">
        <v>24.37</v>
      </c>
      <c r="I85" s="173">
        <f t="shared" si="33"/>
        <v>30.46</v>
      </c>
      <c r="J85" s="173">
        <f t="shared" si="34"/>
        <v>121.84</v>
      </c>
      <c r="K85" s="207"/>
      <c r="L85" s="173">
        <f t="shared" si="35"/>
        <v>0</v>
      </c>
      <c r="M85" s="173">
        <f t="shared" si="36"/>
        <v>0</v>
      </c>
    </row>
    <row r="86" spans="2:13" ht="30" x14ac:dyDescent="0.25">
      <c r="B86" s="147" t="s">
        <v>575</v>
      </c>
      <c r="C86" s="147" t="s">
        <v>752</v>
      </c>
      <c r="D86" s="152" t="s">
        <v>298</v>
      </c>
      <c r="E86" s="153" t="s">
        <v>299</v>
      </c>
      <c r="F86" s="147" t="s">
        <v>22</v>
      </c>
      <c r="G86" s="154">
        <v>8</v>
      </c>
      <c r="H86" s="207">
        <v>49.71</v>
      </c>
      <c r="I86" s="173">
        <f t="shared" si="33"/>
        <v>62.14</v>
      </c>
      <c r="J86" s="173">
        <f t="shared" si="34"/>
        <v>497.12</v>
      </c>
      <c r="K86" s="207"/>
      <c r="L86" s="173">
        <f t="shared" si="35"/>
        <v>0</v>
      </c>
      <c r="M86" s="173">
        <f t="shared" si="36"/>
        <v>0</v>
      </c>
    </row>
    <row r="87" spans="2:13" ht="45" x14ac:dyDescent="0.25">
      <c r="B87" s="147" t="s">
        <v>576</v>
      </c>
      <c r="C87" s="147" t="s">
        <v>752</v>
      </c>
      <c r="D87" s="152">
        <v>103953</v>
      </c>
      <c r="E87" s="153" t="s">
        <v>443</v>
      </c>
      <c r="F87" s="147" t="s">
        <v>22</v>
      </c>
      <c r="G87" s="154">
        <v>10</v>
      </c>
      <c r="H87" s="207">
        <v>8.4700000000000006</v>
      </c>
      <c r="I87" s="173">
        <f t="shared" si="33"/>
        <v>10.59</v>
      </c>
      <c r="J87" s="173">
        <f t="shared" si="34"/>
        <v>105.9</v>
      </c>
      <c r="K87" s="207"/>
      <c r="L87" s="173">
        <f t="shared" si="35"/>
        <v>0</v>
      </c>
      <c r="M87" s="173">
        <f t="shared" si="36"/>
        <v>0</v>
      </c>
    </row>
    <row r="88" spans="2:13" ht="45" x14ac:dyDescent="0.25">
      <c r="B88" s="147" t="s">
        <v>577</v>
      </c>
      <c r="C88" s="147" t="s">
        <v>752</v>
      </c>
      <c r="D88" s="152">
        <v>103959</v>
      </c>
      <c r="E88" s="153" t="s">
        <v>444</v>
      </c>
      <c r="F88" s="147" t="s">
        <v>22</v>
      </c>
      <c r="G88" s="154">
        <v>1</v>
      </c>
      <c r="H88" s="207">
        <v>15.72</v>
      </c>
      <c r="I88" s="173">
        <f t="shared" si="33"/>
        <v>19.649999999999999</v>
      </c>
      <c r="J88" s="173">
        <f t="shared" si="34"/>
        <v>19.649999999999999</v>
      </c>
      <c r="K88" s="207"/>
      <c r="L88" s="173">
        <f t="shared" si="35"/>
        <v>0</v>
      </c>
      <c r="M88" s="173">
        <f t="shared" si="36"/>
        <v>0</v>
      </c>
    </row>
    <row r="89" spans="2:13" ht="45" x14ac:dyDescent="0.25">
      <c r="B89" s="147" t="s">
        <v>578</v>
      </c>
      <c r="C89" s="147" t="s">
        <v>752</v>
      </c>
      <c r="D89" s="150">
        <v>103967</v>
      </c>
      <c r="E89" s="153" t="s">
        <v>698</v>
      </c>
      <c r="F89" s="147" t="s">
        <v>22</v>
      </c>
      <c r="G89" s="154">
        <v>7</v>
      </c>
      <c r="H89" s="207">
        <v>12.25</v>
      </c>
      <c r="I89" s="173">
        <f t="shared" si="33"/>
        <v>15.31</v>
      </c>
      <c r="J89" s="173">
        <f t="shared" si="34"/>
        <v>107.17</v>
      </c>
      <c r="K89" s="207"/>
      <c r="L89" s="173">
        <f t="shared" si="35"/>
        <v>0</v>
      </c>
      <c r="M89" s="173">
        <f t="shared" si="36"/>
        <v>0</v>
      </c>
    </row>
    <row r="90" spans="2:13" ht="45" x14ac:dyDescent="0.25">
      <c r="B90" s="147" t="s">
        <v>579</v>
      </c>
      <c r="C90" s="147" t="s">
        <v>752</v>
      </c>
      <c r="D90" s="147" t="s">
        <v>300</v>
      </c>
      <c r="E90" s="153" t="s">
        <v>301</v>
      </c>
      <c r="F90" s="147" t="s">
        <v>22</v>
      </c>
      <c r="G90" s="154">
        <v>2</v>
      </c>
      <c r="H90" s="207">
        <v>15.29</v>
      </c>
      <c r="I90" s="173">
        <f t="shared" si="33"/>
        <v>19.11</v>
      </c>
      <c r="J90" s="173">
        <f t="shared" si="34"/>
        <v>38.22</v>
      </c>
      <c r="K90" s="207"/>
      <c r="L90" s="173">
        <f t="shared" si="35"/>
        <v>0</v>
      </c>
      <c r="M90" s="173">
        <f t="shared" si="36"/>
        <v>0</v>
      </c>
    </row>
    <row r="91" spans="2:13" ht="45" x14ac:dyDescent="0.25">
      <c r="B91" s="147" t="s">
        <v>580</v>
      </c>
      <c r="C91" s="147" t="s">
        <v>752</v>
      </c>
      <c r="D91" s="147">
        <v>89627</v>
      </c>
      <c r="E91" s="153" t="s">
        <v>445</v>
      </c>
      <c r="F91" s="147" t="s">
        <v>22</v>
      </c>
      <c r="G91" s="154">
        <v>4</v>
      </c>
      <c r="H91" s="207">
        <v>21.47</v>
      </c>
      <c r="I91" s="173">
        <f t="shared" si="33"/>
        <v>26.84</v>
      </c>
      <c r="J91" s="173">
        <f t="shared" si="34"/>
        <v>107.36</v>
      </c>
      <c r="K91" s="207"/>
      <c r="L91" s="173">
        <f t="shared" si="35"/>
        <v>0</v>
      </c>
      <c r="M91" s="173">
        <f t="shared" si="36"/>
        <v>0</v>
      </c>
    </row>
    <row r="92" spans="2:13" ht="45" x14ac:dyDescent="0.25">
      <c r="B92" s="147" t="s">
        <v>581</v>
      </c>
      <c r="C92" s="147" t="s">
        <v>752</v>
      </c>
      <c r="D92" s="150">
        <v>89630</v>
      </c>
      <c r="E92" s="153" t="s">
        <v>704</v>
      </c>
      <c r="F92" s="147" t="s">
        <v>22</v>
      </c>
      <c r="G92" s="154">
        <v>7</v>
      </c>
      <c r="H92" s="207">
        <v>62.9</v>
      </c>
      <c r="I92" s="173">
        <f t="shared" si="33"/>
        <v>78.63</v>
      </c>
      <c r="J92" s="173">
        <f t="shared" si="34"/>
        <v>550.41</v>
      </c>
      <c r="K92" s="207"/>
      <c r="L92" s="173">
        <f t="shared" si="35"/>
        <v>0</v>
      </c>
      <c r="M92" s="173">
        <f t="shared" si="36"/>
        <v>0</v>
      </c>
    </row>
    <row r="93" spans="2:13" ht="45" x14ac:dyDescent="0.25">
      <c r="B93" s="147" t="s">
        <v>582</v>
      </c>
      <c r="C93" s="147" t="s">
        <v>752</v>
      </c>
      <c r="D93" s="150">
        <v>90445</v>
      </c>
      <c r="E93" s="153" t="s">
        <v>460</v>
      </c>
      <c r="F93" s="184" t="s">
        <v>31</v>
      </c>
      <c r="G93" s="154">
        <v>96.36</v>
      </c>
      <c r="H93" s="207">
        <v>36.450000000000003</v>
      </c>
      <c r="I93" s="173">
        <f t="shared" si="33"/>
        <v>45.56</v>
      </c>
      <c r="J93" s="173">
        <f t="shared" si="34"/>
        <v>4390.16</v>
      </c>
      <c r="K93" s="207"/>
      <c r="L93" s="173">
        <f t="shared" si="35"/>
        <v>0</v>
      </c>
      <c r="M93" s="173">
        <f t="shared" si="36"/>
        <v>0</v>
      </c>
    </row>
    <row r="94" spans="2:13" ht="30" x14ac:dyDescent="0.25">
      <c r="B94" s="147" t="s">
        <v>583</v>
      </c>
      <c r="C94" s="147" t="s">
        <v>752</v>
      </c>
      <c r="D94" s="150">
        <v>90446</v>
      </c>
      <c r="E94" s="153" t="s">
        <v>459</v>
      </c>
      <c r="F94" s="184" t="s">
        <v>31</v>
      </c>
      <c r="G94" s="154">
        <v>30.970000000000002</v>
      </c>
      <c r="H94" s="207">
        <v>39.61</v>
      </c>
      <c r="I94" s="173">
        <f t="shared" si="33"/>
        <v>49.51</v>
      </c>
      <c r="J94" s="173">
        <f t="shared" si="34"/>
        <v>1533.32</v>
      </c>
      <c r="K94" s="207"/>
      <c r="L94" s="173">
        <f t="shared" si="35"/>
        <v>0</v>
      </c>
      <c r="M94" s="173">
        <f t="shared" si="36"/>
        <v>0</v>
      </c>
    </row>
    <row r="95" spans="2:13" ht="45" x14ac:dyDescent="0.25">
      <c r="B95" s="147" t="s">
        <v>584</v>
      </c>
      <c r="C95" s="147" t="s">
        <v>752</v>
      </c>
      <c r="D95" s="152">
        <v>89711</v>
      </c>
      <c r="E95" s="153" t="s">
        <v>221</v>
      </c>
      <c r="F95" s="147" t="s">
        <v>160</v>
      </c>
      <c r="G95" s="154">
        <v>4.8699999999999992</v>
      </c>
      <c r="H95" s="207">
        <v>26.4</v>
      </c>
      <c r="I95" s="173">
        <f t="shared" si="33"/>
        <v>33</v>
      </c>
      <c r="J95" s="173">
        <f t="shared" si="34"/>
        <v>160.71</v>
      </c>
      <c r="K95" s="207"/>
      <c r="L95" s="173">
        <f t="shared" si="35"/>
        <v>0</v>
      </c>
      <c r="M95" s="173">
        <f t="shared" si="36"/>
        <v>0</v>
      </c>
    </row>
    <row r="96" spans="2:13" ht="45" x14ac:dyDescent="0.25">
      <c r="B96" s="147" t="s">
        <v>585</v>
      </c>
      <c r="C96" s="147" t="s">
        <v>752</v>
      </c>
      <c r="D96" s="152">
        <v>89712</v>
      </c>
      <c r="E96" s="153" t="s">
        <v>164</v>
      </c>
      <c r="F96" s="147" t="s">
        <v>160</v>
      </c>
      <c r="G96" s="154">
        <v>79.72</v>
      </c>
      <c r="H96" s="207">
        <v>32.979999999999997</v>
      </c>
      <c r="I96" s="173">
        <f t="shared" si="33"/>
        <v>41.23</v>
      </c>
      <c r="J96" s="173">
        <f t="shared" si="34"/>
        <v>3286.86</v>
      </c>
      <c r="K96" s="207"/>
      <c r="L96" s="173">
        <f t="shared" si="35"/>
        <v>0</v>
      </c>
      <c r="M96" s="173">
        <f t="shared" si="36"/>
        <v>0</v>
      </c>
    </row>
    <row r="97" spans="2:13" ht="45" x14ac:dyDescent="0.25">
      <c r="B97" s="147" t="s">
        <v>586</v>
      </c>
      <c r="C97" s="147" t="s">
        <v>752</v>
      </c>
      <c r="D97" s="152">
        <v>89799</v>
      </c>
      <c r="E97" s="153" t="s">
        <v>165</v>
      </c>
      <c r="F97" s="147" t="s">
        <v>160</v>
      </c>
      <c r="G97" s="154">
        <v>7.4700000000000006</v>
      </c>
      <c r="H97" s="207">
        <v>26.24</v>
      </c>
      <c r="I97" s="173">
        <f t="shared" si="33"/>
        <v>32.799999999999997</v>
      </c>
      <c r="J97" s="173">
        <f t="shared" si="34"/>
        <v>245.02</v>
      </c>
      <c r="K97" s="207"/>
      <c r="L97" s="173">
        <f t="shared" si="35"/>
        <v>0</v>
      </c>
      <c r="M97" s="173">
        <f t="shared" si="36"/>
        <v>0</v>
      </c>
    </row>
    <row r="98" spans="2:13" ht="45" x14ac:dyDescent="0.25">
      <c r="B98" s="147" t="s">
        <v>587</v>
      </c>
      <c r="C98" s="147" t="s">
        <v>752</v>
      </c>
      <c r="D98" s="152">
        <v>89800</v>
      </c>
      <c r="E98" s="153" t="s">
        <v>167</v>
      </c>
      <c r="F98" s="147" t="s">
        <v>160</v>
      </c>
      <c r="G98" s="154">
        <v>30.970000000000002</v>
      </c>
      <c r="H98" s="207">
        <v>34.29</v>
      </c>
      <c r="I98" s="173">
        <f t="shared" si="33"/>
        <v>42.86</v>
      </c>
      <c r="J98" s="173">
        <f t="shared" si="34"/>
        <v>1327.37</v>
      </c>
      <c r="K98" s="207"/>
      <c r="L98" s="173">
        <f t="shared" si="35"/>
        <v>0</v>
      </c>
      <c r="M98" s="173">
        <f t="shared" si="36"/>
        <v>0</v>
      </c>
    </row>
    <row r="99" spans="2:13" ht="45" x14ac:dyDescent="0.25">
      <c r="B99" s="147" t="s">
        <v>588</v>
      </c>
      <c r="C99" s="147" t="s">
        <v>752</v>
      </c>
      <c r="D99" s="150">
        <v>90469</v>
      </c>
      <c r="E99" s="153" t="s">
        <v>461</v>
      </c>
      <c r="F99" s="147" t="s">
        <v>160</v>
      </c>
      <c r="G99" s="154">
        <v>96.36</v>
      </c>
      <c r="H99" s="170">
        <v>11.23</v>
      </c>
      <c r="I99" s="173">
        <f t="shared" si="33"/>
        <v>14.04</v>
      </c>
      <c r="J99" s="173">
        <f t="shared" si="34"/>
        <v>1352.89</v>
      </c>
      <c r="K99" s="170"/>
      <c r="L99" s="173">
        <f t="shared" si="35"/>
        <v>0</v>
      </c>
      <c r="M99" s="173">
        <f t="shared" si="36"/>
        <v>0</v>
      </c>
    </row>
    <row r="100" spans="2:13" ht="45" x14ac:dyDescent="0.25">
      <c r="B100" s="147" t="s">
        <v>589</v>
      </c>
      <c r="C100" s="147" t="s">
        <v>752</v>
      </c>
      <c r="D100" s="150">
        <v>90470</v>
      </c>
      <c r="E100" s="153" t="s">
        <v>462</v>
      </c>
      <c r="F100" s="147" t="s">
        <v>160</v>
      </c>
      <c r="G100" s="154">
        <v>30.970000000000002</v>
      </c>
      <c r="H100" s="170">
        <v>15.2</v>
      </c>
      <c r="I100" s="173">
        <f t="shared" si="33"/>
        <v>19</v>
      </c>
      <c r="J100" s="173">
        <f t="shared" si="34"/>
        <v>588.42999999999995</v>
      </c>
      <c r="K100" s="170"/>
      <c r="L100" s="173">
        <f t="shared" si="35"/>
        <v>0</v>
      </c>
      <c r="M100" s="173">
        <f t="shared" si="36"/>
        <v>0</v>
      </c>
    </row>
    <row r="101" spans="2:13" ht="45" x14ac:dyDescent="0.25">
      <c r="B101" s="147" t="s">
        <v>590</v>
      </c>
      <c r="C101" s="147" t="s">
        <v>752</v>
      </c>
      <c r="D101" s="147" t="s">
        <v>302</v>
      </c>
      <c r="E101" s="153" t="s">
        <v>303</v>
      </c>
      <c r="F101" s="147" t="s">
        <v>22</v>
      </c>
      <c r="G101" s="154">
        <v>5</v>
      </c>
      <c r="H101" s="207">
        <v>56.64</v>
      </c>
      <c r="I101" s="173">
        <f t="shared" si="33"/>
        <v>70.8</v>
      </c>
      <c r="J101" s="173">
        <f t="shared" si="34"/>
        <v>354</v>
      </c>
      <c r="K101" s="207"/>
      <c r="L101" s="173">
        <f t="shared" si="35"/>
        <v>0</v>
      </c>
      <c r="M101" s="173">
        <f t="shared" si="36"/>
        <v>0</v>
      </c>
    </row>
    <row r="102" spans="2:13" ht="60" x14ac:dyDescent="0.25">
      <c r="B102" s="147" t="s">
        <v>591</v>
      </c>
      <c r="C102" s="147" t="s">
        <v>752</v>
      </c>
      <c r="D102" s="152">
        <v>89726</v>
      </c>
      <c r="E102" s="153" t="s">
        <v>217</v>
      </c>
      <c r="F102" s="147" t="s">
        <v>160</v>
      </c>
      <c r="G102" s="154">
        <v>4</v>
      </c>
      <c r="H102" s="207">
        <v>12.21</v>
      </c>
      <c r="I102" s="173">
        <f t="shared" si="33"/>
        <v>15.26</v>
      </c>
      <c r="J102" s="173">
        <f t="shared" si="34"/>
        <v>61.04</v>
      </c>
      <c r="K102" s="207"/>
      <c r="L102" s="173">
        <f t="shared" si="35"/>
        <v>0</v>
      </c>
      <c r="M102" s="173">
        <f t="shared" si="36"/>
        <v>0</v>
      </c>
    </row>
    <row r="103" spans="2:13" ht="60" x14ac:dyDescent="0.25">
      <c r="B103" s="147" t="s">
        <v>592</v>
      </c>
      <c r="C103" s="147" t="s">
        <v>752</v>
      </c>
      <c r="D103" s="152">
        <v>89732</v>
      </c>
      <c r="E103" s="153" t="s">
        <v>222</v>
      </c>
      <c r="F103" s="147" t="s">
        <v>160</v>
      </c>
      <c r="G103" s="154">
        <v>9</v>
      </c>
      <c r="H103" s="207">
        <v>17.29</v>
      </c>
      <c r="I103" s="173">
        <f t="shared" si="33"/>
        <v>21.61</v>
      </c>
      <c r="J103" s="173">
        <f t="shared" si="34"/>
        <v>194.49</v>
      </c>
      <c r="K103" s="207"/>
      <c r="L103" s="173">
        <f t="shared" si="35"/>
        <v>0</v>
      </c>
      <c r="M103" s="173">
        <f t="shared" si="36"/>
        <v>0</v>
      </c>
    </row>
    <row r="104" spans="2:13" ht="60" x14ac:dyDescent="0.25">
      <c r="B104" s="147" t="s">
        <v>593</v>
      </c>
      <c r="C104" s="147" t="s">
        <v>752</v>
      </c>
      <c r="D104" s="152">
        <v>89739</v>
      </c>
      <c r="E104" s="153" t="s">
        <v>224</v>
      </c>
      <c r="F104" s="147" t="s">
        <v>160</v>
      </c>
      <c r="G104" s="154">
        <v>1</v>
      </c>
      <c r="H104" s="207">
        <v>25.67</v>
      </c>
      <c r="I104" s="173">
        <f t="shared" si="33"/>
        <v>32.090000000000003</v>
      </c>
      <c r="J104" s="173">
        <f t="shared" si="34"/>
        <v>32.090000000000003</v>
      </c>
      <c r="K104" s="207"/>
      <c r="L104" s="173">
        <f t="shared" si="35"/>
        <v>0</v>
      </c>
      <c r="M104" s="173">
        <f t="shared" si="36"/>
        <v>0</v>
      </c>
    </row>
    <row r="105" spans="2:13" ht="60" x14ac:dyDescent="0.25">
      <c r="B105" s="147" t="s">
        <v>594</v>
      </c>
      <c r="C105" s="147" t="s">
        <v>752</v>
      </c>
      <c r="D105" s="152">
        <v>89746</v>
      </c>
      <c r="E105" s="153" t="s">
        <v>218</v>
      </c>
      <c r="F105" s="147" t="s">
        <v>160</v>
      </c>
      <c r="G105" s="154">
        <v>8</v>
      </c>
      <c r="H105" s="207">
        <v>30.65</v>
      </c>
      <c r="I105" s="173">
        <f t="shared" si="33"/>
        <v>38.31</v>
      </c>
      <c r="J105" s="173">
        <f t="shared" si="34"/>
        <v>306.48</v>
      </c>
      <c r="K105" s="207"/>
      <c r="L105" s="173">
        <f t="shared" si="35"/>
        <v>0</v>
      </c>
      <c r="M105" s="173">
        <f t="shared" si="36"/>
        <v>0</v>
      </c>
    </row>
    <row r="106" spans="2:13" ht="90" x14ac:dyDescent="0.25">
      <c r="B106" s="147" t="s">
        <v>595</v>
      </c>
      <c r="C106" s="147" t="s">
        <v>752</v>
      </c>
      <c r="D106" s="150">
        <v>89726</v>
      </c>
      <c r="E106" s="153" t="s">
        <v>705</v>
      </c>
      <c r="F106" s="147" t="s">
        <v>160</v>
      </c>
      <c r="G106" s="154">
        <v>14</v>
      </c>
      <c r="H106" s="207">
        <v>12.21</v>
      </c>
      <c r="I106" s="173">
        <f t="shared" si="33"/>
        <v>15.26</v>
      </c>
      <c r="J106" s="173">
        <f t="shared" si="34"/>
        <v>213.64</v>
      </c>
      <c r="K106" s="207"/>
      <c r="L106" s="173">
        <f t="shared" si="35"/>
        <v>0</v>
      </c>
      <c r="M106" s="173">
        <f t="shared" si="36"/>
        <v>0</v>
      </c>
    </row>
    <row r="107" spans="2:13" ht="60" x14ac:dyDescent="0.25">
      <c r="B107" s="147" t="s">
        <v>596</v>
      </c>
      <c r="C107" s="147" t="s">
        <v>752</v>
      </c>
      <c r="D107" s="152">
        <v>89731</v>
      </c>
      <c r="E107" s="153" t="s">
        <v>223</v>
      </c>
      <c r="F107" s="147" t="s">
        <v>160</v>
      </c>
      <c r="G107" s="154">
        <v>29</v>
      </c>
      <c r="H107" s="207">
        <v>16.489999999999998</v>
      </c>
      <c r="I107" s="173">
        <f t="shared" si="33"/>
        <v>20.61</v>
      </c>
      <c r="J107" s="173">
        <f t="shared" si="34"/>
        <v>597.69000000000005</v>
      </c>
      <c r="K107" s="207"/>
      <c r="L107" s="173">
        <f t="shared" si="35"/>
        <v>0</v>
      </c>
      <c r="M107" s="173">
        <f t="shared" si="36"/>
        <v>0</v>
      </c>
    </row>
    <row r="108" spans="2:13" ht="60" x14ac:dyDescent="0.25">
      <c r="B108" s="147" t="s">
        <v>597</v>
      </c>
      <c r="C108" s="147" t="s">
        <v>752</v>
      </c>
      <c r="D108" s="147" t="s">
        <v>304</v>
      </c>
      <c r="E108" s="153" t="s">
        <v>305</v>
      </c>
      <c r="F108" s="147" t="s">
        <v>22</v>
      </c>
      <c r="G108" s="154">
        <v>4</v>
      </c>
      <c r="H108" s="207">
        <v>24.59</v>
      </c>
      <c r="I108" s="173">
        <f t="shared" si="33"/>
        <v>30.74</v>
      </c>
      <c r="J108" s="173">
        <f t="shared" si="34"/>
        <v>122.96</v>
      </c>
      <c r="K108" s="207"/>
      <c r="L108" s="173">
        <f t="shared" si="35"/>
        <v>0</v>
      </c>
      <c r="M108" s="173">
        <f t="shared" si="36"/>
        <v>0</v>
      </c>
    </row>
    <row r="109" spans="2:13" ht="60" x14ac:dyDescent="0.25">
      <c r="B109" s="147" t="s">
        <v>598</v>
      </c>
      <c r="C109" s="147" t="s">
        <v>752</v>
      </c>
      <c r="D109" s="152">
        <v>89785</v>
      </c>
      <c r="E109" s="153" t="s">
        <v>225</v>
      </c>
      <c r="F109" s="147" t="s">
        <v>160</v>
      </c>
      <c r="G109" s="154">
        <v>7</v>
      </c>
      <c r="H109" s="170">
        <v>29.1</v>
      </c>
      <c r="I109" s="173">
        <f t="shared" si="33"/>
        <v>36.380000000000003</v>
      </c>
      <c r="J109" s="173">
        <f t="shared" si="34"/>
        <v>254.66</v>
      </c>
      <c r="K109" s="170"/>
      <c r="L109" s="173">
        <f t="shared" si="35"/>
        <v>0</v>
      </c>
      <c r="M109" s="173">
        <f t="shared" si="36"/>
        <v>0</v>
      </c>
    </row>
    <row r="110" spans="2:13" ht="60" x14ac:dyDescent="0.25">
      <c r="B110" s="147" t="s">
        <v>599</v>
      </c>
      <c r="C110" s="147" t="s">
        <v>752</v>
      </c>
      <c r="D110" s="152">
        <v>89795</v>
      </c>
      <c r="E110" s="153" t="s">
        <v>226</v>
      </c>
      <c r="F110" s="147" t="s">
        <v>160</v>
      </c>
      <c r="G110" s="154">
        <v>3</v>
      </c>
      <c r="H110" s="207">
        <v>44.26</v>
      </c>
      <c r="I110" s="173">
        <f t="shared" si="33"/>
        <v>55.33</v>
      </c>
      <c r="J110" s="173">
        <f t="shared" si="34"/>
        <v>165.99</v>
      </c>
      <c r="K110" s="207"/>
      <c r="L110" s="173">
        <f t="shared" si="35"/>
        <v>0</v>
      </c>
      <c r="M110" s="173">
        <f t="shared" si="36"/>
        <v>0</v>
      </c>
    </row>
    <row r="111" spans="2:13" ht="60" x14ac:dyDescent="0.25">
      <c r="B111" s="147" t="s">
        <v>600</v>
      </c>
      <c r="C111" s="147" t="s">
        <v>752</v>
      </c>
      <c r="D111" s="152">
        <v>89797</v>
      </c>
      <c r="E111" s="153" t="s">
        <v>166</v>
      </c>
      <c r="F111" s="147" t="s">
        <v>160</v>
      </c>
      <c r="G111" s="154">
        <v>8</v>
      </c>
      <c r="H111" s="207">
        <v>55.31</v>
      </c>
      <c r="I111" s="173">
        <f t="shared" si="33"/>
        <v>69.14</v>
      </c>
      <c r="J111" s="173">
        <f t="shared" si="34"/>
        <v>553.12</v>
      </c>
      <c r="K111" s="207"/>
      <c r="L111" s="173">
        <f t="shared" si="35"/>
        <v>0</v>
      </c>
      <c r="M111" s="173">
        <f t="shared" si="36"/>
        <v>0</v>
      </c>
    </row>
    <row r="112" spans="2:13" ht="60" x14ac:dyDescent="0.25">
      <c r="B112" s="147" t="s">
        <v>601</v>
      </c>
      <c r="C112" s="147" t="s">
        <v>752</v>
      </c>
      <c r="D112" s="150">
        <v>104347</v>
      </c>
      <c r="E112" s="153" t="s">
        <v>702</v>
      </c>
      <c r="F112" s="150" t="s">
        <v>22</v>
      </c>
      <c r="G112" s="154">
        <v>3</v>
      </c>
      <c r="H112" s="207">
        <v>51.57</v>
      </c>
      <c r="I112" s="173">
        <f t="shared" si="33"/>
        <v>64.459999999999994</v>
      </c>
      <c r="J112" s="173">
        <f t="shared" si="34"/>
        <v>193.38</v>
      </c>
      <c r="K112" s="207"/>
      <c r="L112" s="173">
        <f t="shared" si="35"/>
        <v>0</v>
      </c>
      <c r="M112" s="173">
        <f t="shared" si="36"/>
        <v>0</v>
      </c>
    </row>
    <row r="113" spans="2:13" ht="60" x14ac:dyDescent="0.25">
      <c r="B113" s="147" t="s">
        <v>602</v>
      </c>
      <c r="C113" s="147" t="s">
        <v>752</v>
      </c>
      <c r="D113" s="150">
        <v>104345</v>
      </c>
      <c r="E113" s="153" t="s">
        <v>743</v>
      </c>
      <c r="F113" s="150" t="s">
        <v>22</v>
      </c>
      <c r="G113" s="154">
        <v>3</v>
      </c>
      <c r="H113" s="207">
        <v>46.33</v>
      </c>
      <c r="I113" s="173">
        <f t="shared" si="33"/>
        <v>57.91</v>
      </c>
      <c r="J113" s="173">
        <f t="shared" si="34"/>
        <v>173.73</v>
      </c>
      <c r="K113" s="207"/>
      <c r="L113" s="173">
        <f t="shared" si="35"/>
        <v>0</v>
      </c>
      <c r="M113" s="173">
        <f t="shared" si="36"/>
        <v>0</v>
      </c>
    </row>
    <row r="114" spans="2:13" ht="45" x14ac:dyDescent="0.25">
      <c r="B114" s="147" t="s">
        <v>603</v>
      </c>
      <c r="C114" s="147" t="s">
        <v>752</v>
      </c>
      <c r="D114" s="152">
        <v>89784</v>
      </c>
      <c r="E114" s="153" t="s">
        <v>163</v>
      </c>
      <c r="F114" s="147" t="s">
        <v>160</v>
      </c>
      <c r="G114" s="154">
        <v>14</v>
      </c>
      <c r="H114" s="207">
        <v>26.5</v>
      </c>
      <c r="I114" s="173">
        <f t="shared" si="33"/>
        <v>33.130000000000003</v>
      </c>
      <c r="J114" s="173">
        <f t="shared" si="34"/>
        <v>463.82</v>
      </c>
      <c r="K114" s="207"/>
      <c r="L114" s="173">
        <f t="shared" si="35"/>
        <v>0</v>
      </c>
      <c r="M114" s="173">
        <f t="shared" si="36"/>
        <v>0</v>
      </c>
    </row>
    <row r="115" spans="2:13" ht="60" x14ac:dyDescent="0.25">
      <c r="B115" s="147" t="s">
        <v>604</v>
      </c>
      <c r="C115" s="147" t="s">
        <v>752</v>
      </c>
      <c r="D115" s="152">
        <v>89707</v>
      </c>
      <c r="E115" s="153" t="s">
        <v>64</v>
      </c>
      <c r="F115" s="147" t="s">
        <v>22</v>
      </c>
      <c r="G115" s="154">
        <v>7</v>
      </c>
      <c r="H115" s="207">
        <v>56.03</v>
      </c>
      <c r="I115" s="173">
        <f t="shared" si="33"/>
        <v>70.040000000000006</v>
      </c>
      <c r="J115" s="173">
        <f t="shared" si="34"/>
        <v>490.28</v>
      </c>
      <c r="K115" s="207"/>
      <c r="L115" s="173">
        <f t="shared" si="35"/>
        <v>0</v>
      </c>
      <c r="M115" s="173">
        <f t="shared" si="36"/>
        <v>0</v>
      </c>
    </row>
    <row r="116" spans="2:13" ht="45" x14ac:dyDescent="0.25">
      <c r="B116" s="147" t="s">
        <v>605</v>
      </c>
      <c r="C116" s="147" t="s">
        <v>752</v>
      </c>
      <c r="D116" s="150">
        <v>104328</v>
      </c>
      <c r="E116" s="153" t="s">
        <v>446</v>
      </c>
      <c r="F116" s="147" t="s">
        <v>22</v>
      </c>
      <c r="G116" s="154">
        <v>2</v>
      </c>
      <c r="H116" s="207">
        <v>80.34</v>
      </c>
      <c r="I116" s="173">
        <f t="shared" si="33"/>
        <v>100.43</v>
      </c>
      <c r="J116" s="173">
        <f t="shared" si="34"/>
        <v>200.86</v>
      </c>
      <c r="K116" s="207"/>
      <c r="L116" s="173">
        <f t="shared" si="35"/>
        <v>0</v>
      </c>
      <c r="M116" s="173">
        <f t="shared" si="36"/>
        <v>0</v>
      </c>
    </row>
    <row r="117" spans="2:13" ht="45" x14ac:dyDescent="0.25">
      <c r="B117" s="147" t="s">
        <v>606</v>
      </c>
      <c r="C117" s="147" t="s">
        <v>752</v>
      </c>
      <c r="D117" s="147" t="s">
        <v>306</v>
      </c>
      <c r="E117" s="153" t="s">
        <v>307</v>
      </c>
      <c r="F117" s="147" t="s">
        <v>22</v>
      </c>
      <c r="G117" s="154">
        <v>2</v>
      </c>
      <c r="H117" s="207">
        <v>80.66</v>
      </c>
      <c r="I117" s="173">
        <f t="shared" ref="I117:I137" si="37">ROUND(H117*1.25,2)</f>
        <v>100.83</v>
      </c>
      <c r="J117" s="173">
        <f t="shared" ref="J117:J137" si="38">ROUND(I117*G117,2)</f>
        <v>201.66</v>
      </c>
      <c r="K117" s="207"/>
      <c r="L117" s="173">
        <f t="shared" si="35"/>
        <v>0</v>
      </c>
      <c r="M117" s="173">
        <f t="shared" si="36"/>
        <v>0</v>
      </c>
    </row>
    <row r="118" spans="2:13" ht="45" x14ac:dyDescent="0.25">
      <c r="B118" s="147" t="s">
        <v>607</v>
      </c>
      <c r="C118" s="147" t="s">
        <v>752</v>
      </c>
      <c r="D118" s="147">
        <v>99635</v>
      </c>
      <c r="E118" s="153" t="s">
        <v>447</v>
      </c>
      <c r="F118" s="147" t="s">
        <v>22</v>
      </c>
      <c r="G118" s="154">
        <v>3</v>
      </c>
      <c r="H118" s="207">
        <v>374.35</v>
      </c>
      <c r="I118" s="173">
        <f t="shared" si="37"/>
        <v>467.94</v>
      </c>
      <c r="J118" s="173">
        <f t="shared" si="38"/>
        <v>1403.82</v>
      </c>
      <c r="K118" s="207"/>
      <c r="L118" s="173">
        <f t="shared" si="35"/>
        <v>0</v>
      </c>
      <c r="M118" s="173">
        <f t="shared" si="36"/>
        <v>0</v>
      </c>
    </row>
    <row r="119" spans="2:13" ht="45" x14ac:dyDescent="0.25">
      <c r="B119" s="147" t="s">
        <v>608</v>
      </c>
      <c r="C119" s="147" t="s">
        <v>752</v>
      </c>
      <c r="D119" s="152" t="s">
        <v>308</v>
      </c>
      <c r="E119" s="153" t="s">
        <v>309</v>
      </c>
      <c r="F119" s="147" t="s">
        <v>22</v>
      </c>
      <c r="G119" s="154">
        <v>13</v>
      </c>
      <c r="H119" s="207">
        <v>84.66</v>
      </c>
      <c r="I119" s="173">
        <f t="shared" si="37"/>
        <v>105.83</v>
      </c>
      <c r="J119" s="173">
        <f t="shared" si="38"/>
        <v>1375.79</v>
      </c>
      <c r="K119" s="207"/>
      <c r="L119" s="173">
        <f t="shared" si="35"/>
        <v>0</v>
      </c>
      <c r="M119" s="173">
        <f t="shared" si="36"/>
        <v>0</v>
      </c>
    </row>
    <row r="120" spans="2:13" ht="45" x14ac:dyDescent="0.25">
      <c r="B120" s="147" t="s">
        <v>609</v>
      </c>
      <c r="C120" s="147" t="s">
        <v>752</v>
      </c>
      <c r="D120" s="147" t="s">
        <v>310</v>
      </c>
      <c r="E120" s="153" t="s">
        <v>311</v>
      </c>
      <c r="F120" s="147" t="s">
        <v>22</v>
      </c>
      <c r="G120" s="154">
        <v>2</v>
      </c>
      <c r="H120" s="207">
        <v>149.47999999999999</v>
      </c>
      <c r="I120" s="173">
        <f t="shared" si="37"/>
        <v>186.85</v>
      </c>
      <c r="J120" s="173">
        <f t="shared" si="38"/>
        <v>373.7</v>
      </c>
      <c r="K120" s="207"/>
      <c r="L120" s="173">
        <f t="shared" si="35"/>
        <v>0</v>
      </c>
      <c r="M120" s="173">
        <f t="shared" si="36"/>
        <v>0</v>
      </c>
    </row>
    <row r="121" spans="2:13" ht="30" x14ac:dyDescent="0.25">
      <c r="B121" s="147" t="s">
        <v>610</v>
      </c>
      <c r="C121" s="147" t="s">
        <v>750</v>
      </c>
      <c r="D121" s="147" t="s">
        <v>448</v>
      </c>
      <c r="E121" s="153" t="s">
        <v>449</v>
      </c>
      <c r="F121" s="147" t="s">
        <v>22</v>
      </c>
      <c r="G121" s="154">
        <v>3</v>
      </c>
      <c r="H121" s="207">
        <v>48.09</v>
      </c>
      <c r="I121" s="173">
        <f t="shared" si="37"/>
        <v>60.11</v>
      </c>
      <c r="J121" s="173">
        <f t="shared" si="38"/>
        <v>180.33</v>
      </c>
      <c r="K121" s="207"/>
      <c r="L121" s="173">
        <f t="shared" si="35"/>
        <v>0</v>
      </c>
      <c r="M121" s="173">
        <f t="shared" si="36"/>
        <v>0</v>
      </c>
    </row>
    <row r="122" spans="2:13" ht="30" x14ac:dyDescent="0.25">
      <c r="B122" s="147" t="s">
        <v>611</v>
      </c>
      <c r="C122" s="147" t="s">
        <v>752</v>
      </c>
      <c r="D122" s="147">
        <v>86913</v>
      </c>
      <c r="E122" s="153" t="s">
        <v>733</v>
      </c>
      <c r="F122" s="147" t="s">
        <v>22</v>
      </c>
      <c r="G122" s="154">
        <v>4</v>
      </c>
      <c r="H122" s="207">
        <v>56.42</v>
      </c>
      <c r="I122" s="173">
        <f t="shared" si="37"/>
        <v>70.53</v>
      </c>
      <c r="J122" s="173">
        <f t="shared" si="38"/>
        <v>282.12</v>
      </c>
      <c r="K122" s="207"/>
      <c r="L122" s="173">
        <f t="shared" si="35"/>
        <v>0</v>
      </c>
      <c r="M122" s="173">
        <f t="shared" si="36"/>
        <v>0</v>
      </c>
    </row>
    <row r="123" spans="2:13" ht="30" x14ac:dyDescent="0.25">
      <c r="B123" s="147" t="s">
        <v>612</v>
      </c>
      <c r="C123" s="147" t="s">
        <v>750</v>
      </c>
      <c r="D123" s="147" t="s">
        <v>65</v>
      </c>
      <c r="E123" s="153" t="s">
        <v>66</v>
      </c>
      <c r="F123" s="147" t="s">
        <v>18</v>
      </c>
      <c r="G123" s="154">
        <v>8.0339999999999989</v>
      </c>
      <c r="H123" s="207">
        <v>841.98</v>
      </c>
      <c r="I123" s="173">
        <f t="shared" si="37"/>
        <v>1052.48</v>
      </c>
      <c r="J123" s="173">
        <f t="shared" si="38"/>
        <v>8455.6200000000008</v>
      </c>
      <c r="K123" s="207"/>
      <c r="L123" s="173">
        <f t="shared" si="35"/>
        <v>0</v>
      </c>
      <c r="M123" s="173">
        <f t="shared" si="36"/>
        <v>0</v>
      </c>
    </row>
    <row r="124" spans="2:13" ht="60" x14ac:dyDescent="0.25">
      <c r="B124" s="147" t="s">
        <v>613</v>
      </c>
      <c r="C124" s="147" t="s">
        <v>752</v>
      </c>
      <c r="D124" s="152">
        <v>86935</v>
      </c>
      <c r="E124" s="153" t="s">
        <v>170</v>
      </c>
      <c r="F124" s="147" t="s">
        <v>22</v>
      </c>
      <c r="G124" s="156">
        <v>7</v>
      </c>
      <c r="H124" s="207">
        <v>290.62</v>
      </c>
      <c r="I124" s="173">
        <f t="shared" si="37"/>
        <v>363.28</v>
      </c>
      <c r="J124" s="173">
        <f t="shared" si="38"/>
        <v>2542.96</v>
      </c>
      <c r="K124" s="207"/>
      <c r="L124" s="173">
        <f t="shared" si="35"/>
        <v>0</v>
      </c>
      <c r="M124" s="173">
        <f t="shared" si="36"/>
        <v>0</v>
      </c>
    </row>
    <row r="125" spans="2:13" ht="75" x14ac:dyDescent="0.25">
      <c r="B125" s="147" t="s">
        <v>614</v>
      </c>
      <c r="C125" s="147" t="s">
        <v>752</v>
      </c>
      <c r="D125" s="150">
        <v>86923</v>
      </c>
      <c r="E125" s="153" t="s">
        <v>450</v>
      </c>
      <c r="F125" s="147" t="s">
        <v>22</v>
      </c>
      <c r="G125" s="156">
        <v>1</v>
      </c>
      <c r="H125" s="207">
        <v>570.79</v>
      </c>
      <c r="I125" s="173">
        <f t="shared" si="37"/>
        <v>713.49</v>
      </c>
      <c r="J125" s="173">
        <f t="shared" si="38"/>
        <v>713.49</v>
      </c>
      <c r="K125" s="207"/>
      <c r="L125" s="173">
        <f t="shared" si="35"/>
        <v>0</v>
      </c>
      <c r="M125" s="173">
        <f t="shared" si="36"/>
        <v>0</v>
      </c>
    </row>
    <row r="126" spans="2:13" ht="60" x14ac:dyDescent="0.25">
      <c r="B126" s="147" t="s">
        <v>615</v>
      </c>
      <c r="C126" s="147" t="s">
        <v>752</v>
      </c>
      <c r="D126" s="152">
        <v>86937</v>
      </c>
      <c r="E126" s="153" t="s">
        <v>171</v>
      </c>
      <c r="F126" s="147" t="s">
        <v>22</v>
      </c>
      <c r="G126" s="156">
        <v>4</v>
      </c>
      <c r="H126" s="207">
        <v>223.42</v>
      </c>
      <c r="I126" s="173">
        <f t="shared" si="37"/>
        <v>279.27999999999997</v>
      </c>
      <c r="J126" s="173">
        <f t="shared" si="38"/>
        <v>1117.1199999999999</v>
      </c>
      <c r="K126" s="207"/>
      <c r="L126" s="173">
        <f t="shared" si="35"/>
        <v>0</v>
      </c>
      <c r="M126" s="173">
        <f t="shared" si="36"/>
        <v>0</v>
      </c>
    </row>
    <row r="127" spans="2:13" ht="75" x14ac:dyDescent="0.25">
      <c r="B127" s="147" t="s">
        <v>616</v>
      </c>
      <c r="C127" s="147" t="s">
        <v>752</v>
      </c>
      <c r="D127" s="152">
        <v>86942</v>
      </c>
      <c r="E127" s="153" t="s">
        <v>688</v>
      </c>
      <c r="F127" s="147" t="s">
        <v>22</v>
      </c>
      <c r="G127" s="156">
        <v>3</v>
      </c>
      <c r="H127" s="207">
        <v>271.74</v>
      </c>
      <c r="I127" s="173">
        <f t="shared" si="37"/>
        <v>339.68</v>
      </c>
      <c r="J127" s="173">
        <f t="shared" si="38"/>
        <v>1019.04</v>
      </c>
      <c r="K127" s="207"/>
      <c r="L127" s="173">
        <f t="shared" si="35"/>
        <v>0</v>
      </c>
      <c r="M127" s="173">
        <f t="shared" si="36"/>
        <v>0</v>
      </c>
    </row>
    <row r="128" spans="2:13" ht="45" x14ac:dyDescent="0.25">
      <c r="B128" s="147" t="s">
        <v>617</v>
      </c>
      <c r="C128" s="147" t="s">
        <v>752</v>
      </c>
      <c r="D128" s="152">
        <v>86910</v>
      </c>
      <c r="E128" s="153" t="s">
        <v>169</v>
      </c>
      <c r="F128" s="147" t="s">
        <v>22</v>
      </c>
      <c r="G128" s="156">
        <v>11</v>
      </c>
      <c r="H128" s="207">
        <v>129.06</v>
      </c>
      <c r="I128" s="173">
        <f t="shared" si="37"/>
        <v>161.33000000000001</v>
      </c>
      <c r="J128" s="173">
        <f t="shared" si="38"/>
        <v>1774.63</v>
      </c>
      <c r="K128" s="207"/>
      <c r="L128" s="173">
        <f t="shared" si="35"/>
        <v>0</v>
      </c>
      <c r="M128" s="173">
        <f t="shared" si="36"/>
        <v>0</v>
      </c>
    </row>
    <row r="129" spans="2:13" ht="45" x14ac:dyDescent="0.25">
      <c r="B129" s="147" t="s">
        <v>618</v>
      </c>
      <c r="C129" s="147" t="s">
        <v>752</v>
      </c>
      <c r="D129" s="150">
        <v>86915</v>
      </c>
      <c r="E129" s="153" t="s">
        <v>452</v>
      </c>
      <c r="F129" s="147" t="s">
        <v>22</v>
      </c>
      <c r="G129" s="156">
        <v>3</v>
      </c>
      <c r="H129" s="207">
        <v>144.13999999999999</v>
      </c>
      <c r="I129" s="173">
        <f t="shared" si="37"/>
        <v>180.18</v>
      </c>
      <c r="J129" s="173">
        <f t="shared" si="38"/>
        <v>540.54</v>
      </c>
      <c r="K129" s="207"/>
      <c r="L129" s="173">
        <f t="shared" si="35"/>
        <v>0</v>
      </c>
      <c r="M129" s="173">
        <f t="shared" si="36"/>
        <v>0</v>
      </c>
    </row>
    <row r="130" spans="2:13" ht="30" x14ac:dyDescent="0.25">
      <c r="B130" s="147" t="s">
        <v>619</v>
      </c>
      <c r="C130" s="147" t="s">
        <v>752</v>
      </c>
      <c r="D130" s="152">
        <v>86885</v>
      </c>
      <c r="E130" s="153" t="s">
        <v>453</v>
      </c>
      <c r="F130" s="147" t="s">
        <v>22</v>
      </c>
      <c r="G130" s="156">
        <v>5</v>
      </c>
      <c r="H130" s="207">
        <v>14.86</v>
      </c>
      <c r="I130" s="173">
        <f t="shared" si="37"/>
        <v>18.579999999999998</v>
      </c>
      <c r="J130" s="173">
        <f t="shared" si="38"/>
        <v>92.9</v>
      </c>
      <c r="K130" s="207"/>
      <c r="L130" s="173">
        <f t="shared" si="35"/>
        <v>0</v>
      </c>
      <c r="M130" s="173">
        <f t="shared" si="36"/>
        <v>0</v>
      </c>
    </row>
    <row r="131" spans="2:13" ht="60" x14ac:dyDescent="0.25">
      <c r="B131" s="147" t="s">
        <v>620</v>
      </c>
      <c r="C131" s="147" t="s">
        <v>752</v>
      </c>
      <c r="D131" s="152" t="s">
        <v>312</v>
      </c>
      <c r="E131" s="153" t="s">
        <v>313</v>
      </c>
      <c r="F131" s="147" t="s">
        <v>22</v>
      </c>
      <c r="G131" s="156">
        <v>3</v>
      </c>
      <c r="H131" s="207">
        <v>296.69</v>
      </c>
      <c r="I131" s="173">
        <f t="shared" si="37"/>
        <v>370.86</v>
      </c>
      <c r="J131" s="173">
        <f t="shared" si="38"/>
        <v>1112.58</v>
      </c>
      <c r="K131" s="207"/>
      <c r="L131" s="173">
        <f t="shared" si="35"/>
        <v>0</v>
      </c>
      <c r="M131" s="173">
        <f t="shared" si="36"/>
        <v>0</v>
      </c>
    </row>
    <row r="132" spans="2:13" ht="45" x14ac:dyDescent="0.25">
      <c r="B132" s="147" t="s">
        <v>621</v>
      </c>
      <c r="C132" s="147" t="s">
        <v>752</v>
      </c>
      <c r="D132" s="152">
        <v>100878</v>
      </c>
      <c r="E132" s="153" t="s">
        <v>689</v>
      </c>
      <c r="F132" s="147" t="s">
        <v>22</v>
      </c>
      <c r="G132" s="156">
        <v>2</v>
      </c>
      <c r="H132" s="207">
        <v>617.91</v>
      </c>
      <c r="I132" s="173">
        <f t="shared" si="37"/>
        <v>772.39</v>
      </c>
      <c r="J132" s="173">
        <f t="shared" si="38"/>
        <v>1544.78</v>
      </c>
      <c r="K132" s="207"/>
      <c r="L132" s="173">
        <f t="shared" si="35"/>
        <v>0</v>
      </c>
      <c r="M132" s="173">
        <f t="shared" si="36"/>
        <v>0</v>
      </c>
    </row>
    <row r="133" spans="2:13" ht="30" x14ac:dyDescent="0.25">
      <c r="B133" s="147" t="s">
        <v>622</v>
      </c>
      <c r="C133" s="147" t="s">
        <v>752</v>
      </c>
      <c r="D133" s="152">
        <v>100858</v>
      </c>
      <c r="E133" s="153" t="s">
        <v>451</v>
      </c>
      <c r="F133" s="147" t="s">
        <v>22</v>
      </c>
      <c r="G133" s="156">
        <v>2</v>
      </c>
      <c r="H133" s="207">
        <v>688.37</v>
      </c>
      <c r="I133" s="173">
        <f t="shared" si="37"/>
        <v>860.46</v>
      </c>
      <c r="J133" s="173">
        <f t="shared" si="38"/>
        <v>1720.92</v>
      </c>
      <c r="K133" s="207"/>
      <c r="L133" s="173">
        <f t="shared" si="35"/>
        <v>0</v>
      </c>
      <c r="M133" s="173">
        <f t="shared" si="36"/>
        <v>0</v>
      </c>
    </row>
    <row r="134" spans="2:13" ht="30" x14ac:dyDescent="0.25">
      <c r="B134" s="147" t="s">
        <v>623</v>
      </c>
      <c r="C134" s="147" t="s">
        <v>752</v>
      </c>
      <c r="D134" s="152">
        <v>100860</v>
      </c>
      <c r="E134" s="153" t="s">
        <v>216</v>
      </c>
      <c r="F134" s="147" t="s">
        <v>22</v>
      </c>
      <c r="G134" s="154">
        <v>2</v>
      </c>
      <c r="H134" s="207">
        <v>107.25</v>
      </c>
      <c r="I134" s="173">
        <f t="shared" si="37"/>
        <v>134.06</v>
      </c>
      <c r="J134" s="173">
        <f t="shared" si="38"/>
        <v>268.12</v>
      </c>
      <c r="K134" s="207"/>
      <c r="L134" s="173">
        <f t="shared" si="35"/>
        <v>0</v>
      </c>
      <c r="M134" s="173">
        <f t="shared" si="36"/>
        <v>0</v>
      </c>
    </row>
    <row r="135" spans="2:13" ht="45" x14ac:dyDescent="0.25">
      <c r="B135" s="147" t="s">
        <v>624</v>
      </c>
      <c r="C135" s="147" t="s">
        <v>752</v>
      </c>
      <c r="D135" s="150">
        <v>95547</v>
      </c>
      <c r="E135" s="153" t="s">
        <v>454</v>
      </c>
      <c r="F135" s="147" t="s">
        <v>22</v>
      </c>
      <c r="G135" s="160">
        <v>15</v>
      </c>
      <c r="H135" s="170">
        <v>75.099999999999994</v>
      </c>
      <c r="I135" s="173">
        <f t="shared" si="37"/>
        <v>93.88</v>
      </c>
      <c r="J135" s="173">
        <f t="shared" si="38"/>
        <v>1408.2</v>
      </c>
      <c r="K135" s="170"/>
      <c r="L135" s="173">
        <f t="shared" si="35"/>
        <v>0</v>
      </c>
      <c r="M135" s="173">
        <f t="shared" si="36"/>
        <v>0</v>
      </c>
    </row>
    <row r="136" spans="2:13" ht="30" x14ac:dyDescent="0.25">
      <c r="B136" s="147" t="s">
        <v>625</v>
      </c>
      <c r="C136" s="147" t="s">
        <v>699</v>
      </c>
      <c r="D136" s="150" t="s">
        <v>700</v>
      </c>
      <c r="E136" s="153" t="s">
        <v>701</v>
      </c>
      <c r="F136" s="147" t="s">
        <v>22</v>
      </c>
      <c r="G136" s="160">
        <v>15</v>
      </c>
      <c r="H136" s="170">
        <v>261.76</v>
      </c>
      <c r="I136" s="173">
        <f t="shared" si="37"/>
        <v>327.2</v>
      </c>
      <c r="J136" s="173">
        <f t="shared" si="38"/>
        <v>4908</v>
      </c>
      <c r="K136" s="170"/>
      <c r="L136" s="173">
        <f t="shared" si="35"/>
        <v>0</v>
      </c>
      <c r="M136" s="173">
        <f t="shared" si="36"/>
        <v>0</v>
      </c>
    </row>
    <row r="137" spans="2:13" ht="30" x14ac:dyDescent="0.25">
      <c r="B137" s="147" t="s">
        <v>626</v>
      </c>
      <c r="C137" s="147" t="s">
        <v>750</v>
      </c>
      <c r="D137" s="150" t="s">
        <v>456</v>
      </c>
      <c r="E137" s="153" t="s">
        <v>455</v>
      </c>
      <c r="F137" s="147" t="s">
        <v>22</v>
      </c>
      <c r="G137" s="160">
        <v>5</v>
      </c>
      <c r="H137" s="207">
        <v>91.29</v>
      </c>
      <c r="I137" s="173">
        <f t="shared" si="37"/>
        <v>114.11</v>
      </c>
      <c r="J137" s="173">
        <f t="shared" si="38"/>
        <v>570.54999999999995</v>
      </c>
      <c r="K137" s="207"/>
      <c r="L137" s="173">
        <f t="shared" si="35"/>
        <v>0</v>
      </c>
      <c r="M137" s="173">
        <f t="shared" si="36"/>
        <v>0</v>
      </c>
    </row>
    <row r="138" spans="2:13" x14ac:dyDescent="0.25">
      <c r="B138" s="157">
        <v>11</v>
      </c>
      <c r="C138" s="157"/>
      <c r="D138" s="157"/>
      <c r="E138" s="158" t="s">
        <v>205</v>
      </c>
      <c r="F138" s="157"/>
      <c r="G138" s="159"/>
      <c r="H138" s="168"/>
      <c r="I138" s="168"/>
      <c r="J138" s="168">
        <f>SUM(J139:J153)</f>
        <v>53376.549999999996</v>
      </c>
      <c r="K138" s="168"/>
      <c r="L138" s="168"/>
      <c r="M138" s="168">
        <f>SUM(M139:M153)</f>
        <v>0</v>
      </c>
    </row>
    <row r="139" spans="2:13" ht="60" x14ac:dyDescent="0.25">
      <c r="B139" s="147" t="s">
        <v>627</v>
      </c>
      <c r="C139" s="147" t="s">
        <v>752</v>
      </c>
      <c r="D139" s="152">
        <v>92367</v>
      </c>
      <c r="E139" s="155" t="s">
        <v>212</v>
      </c>
      <c r="F139" s="147" t="s">
        <v>22</v>
      </c>
      <c r="G139" s="156">
        <v>107.65</v>
      </c>
      <c r="H139" s="207">
        <v>112.94</v>
      </c>
      <c r="I139" s="173">
        <f t="shared" ref="I139:I153" si="39">ROUND(H139*1.25,2)</f>
        <v>141.18</v>
      </c>
      <c r="J139" s="173">
        <f t="shared" ref="J139:J153" si="40">ROUND(I139*G139,2)</f>
        <v>15198.03</v>
      </c>
      <c r="K139" s="207"/>
      <c r="L139" s="173">
        <f t="shared" ref="L139:L153" si="41">ROUND(K139*1.25,2)</f>
        <v>0</v>
      </c>
      <c r="M139" s="173">
        <f t="shared" ref="M139:M153" si="42">ROUND(L139*G139,2)</f>
        <v>0</v>
      </c>
    </row>
    <row r="140" spans="2:13" ht="60" x14ac:dyDescent="0.25">
      <c r="B140" s="147" t="s">
        <v>228</v>
      </c>
      <c r="C140" s="147" t="s">
        <v>752</v>
      </c>
      <c r="D140" s="152">
        <v>92390</v>
      </c>
      <c r="E140" s="155" t="s">
        <v>213</v>
      </c>
      <c r="F140" s="147" t="s">
        <v>22</v>
      </c>
      <c r="G140" s="156">
        <v>13</v>
      </c>
      <c r="H140" s="207">
        <v>172.69</v>
      </c>
      <c r="I140" s="173">
        <f t="shared" si="39"/>
        <v>215.86</v>
      </c>
      <c r="J140" s="173">
        <f t="shared" si="40"/>
        <v>2806.18</v>
      </c>
      <c r="K140" s="207"/>
      <c r="L140" s="173">
        <f t="shared" si="41"/>
        <v>0</v>
      </c>
      <c r="M140" s="173">
        <f t="shared" si="42"/>
        <v>0</v>
      </c>
    </row>
    <row r="141" spans="2:13" ht="45" x14ac:dyDescent="0.25">
      <c r="B141" s="147" t="s">
        <v>229</v>
      </c>
      <c r="C141" s="147" t="s">
        <v>752</v>
      </c>
      <c r="D141" s="152">
        <v>92642</v>
      </c>
      <c r="E141" s="155" t="s">
        <v>172</v>
      </c>
      <c r="F141" s="147" t="s">
        <v>22</v>
      </c>
      <c r="G141" s="156">
        <v>4</v>
      </c>
      <c r="H141" s="207">
        <v>235.78</v>
      </c>
      <c r="I141" s="173">
        <f t="shared" si="39"/>
        <v>294.73</v>
      </c>
      <c r="J141" s="173">
        <f t="shared" si="40"/>
        <v>1178.92</v>
      </c>
      <c r="K141" s="207"/>
      <c r="L141" s="173">
        <f t="shared" si="41"/>
        <v>0</v>
      </c>
      <c r="M141" s="173">
        <f t="shared" si="42"/>
        <v>0</v>
      </c>
    </row>
    <row r="142" spans="2:13" ht="45" x14ac:dyDescent="0.25">
      <c r="B142" s="147" t="s">
        <v>230</v>
      </c>
      <c r="C142" s="147" t="s">
        <v>752</v>
      </c>
      <c r="D142" s="147" t="s">
        <v>316</v>
      </c>
      <c r="E142" s="155" t="s">
        <v>317</v>
      </c>
      <c r="F142" s="147" t="s">
        <v>22</v>
      </c>
      <c r="G142" s="156">
        <v>12</v>
      </c>
      <c r="H142" s="207">
        <v>117.08</v>
      </c>
      <c r="I142" s="173">
        <f t="shared" si="39"/>
        <v>146.35</v>
      </c>
      <c r="J142" s="173">
        <f t="shared" si="40"/>
        <v>1756.2</v>
      </c>
      <c r="K142" s="207"/>
      <c r="L142" s="173">
        <f t="shared" si="41"/>
        <v>0</v>
      </c>
      <c r="M142" s="173">
        <f t="shared" si="42"/>
        <v>0</v>
      </c>
    </row>
    <row r="143" spans="2:13" ht="45" x14ac:dyDescent="0.25">
      <c r="B143" s="147" t="s">
        <v>329</v>
      </c>
      <c r="C143" s="147" t="s">
        <v>752</v>
      </c>
      <c r="D143" s="152" t="s">
        <v>318</v>
      </c>
      <c r="E143" s="155" t="s">
        <v>319</v>
      </c>
      <c r="F143" s="147" t="s">
        <v>22</v>
      </c>
      <c r="G143" s="156">
        <v>7</v>
      </c>
      <c r="H143" s="207">
        <v>105.61</v>
      </c>
      <c r="I143" s="173">
        <f t="shared" si="39"/>
        <v>132.01</v>
      </c>
      <c r="J143" s="173">
        <f t="shared" si="40"/>
        <v>924.07</v>
      </c>
      <c r="K143" s="207"/>
      <c r="L143" s="173">
        <f t="shared" si="41"/>
        <v>0</v>
      </c>
      <c r="M143" s="173">
        <f t="shared" si="42"/>
        <v>0</v>
      </c>
    </row>
    <row r="144" spans="2:13" ht="75" x14ac:dyDescent="0.25">
      <c r="B144" s="147" t="s">
        <v>330</v>
      </c>
      <c r="C144" s="147" t="s">
        <v>752</v>
      </c>
      <c r="D144" s="152">
        <v>96765</v>
      </c>
      <c r="E144" s="155" t="s">
        <v>210</v>
      </c>
      <c r="F144" s="147" t="s">
        <v>22</v>
      </c>
      <c r="G144" s="156">
        <v>4</v>
      </c>
      <c r="H144" s="207">
        <v>1770.12</v>
      </c>
      <c r="I144" s="173">
        <f t="shared" si="39"/>
        <v>2212.65</v>
      </c>
      <c r="J144" s="173">
        <f t="shared" si="40"/>
        <v>8850.6</v>
      </c>
      <c r="K144" s="207"/>
      <c r="L144" s="173">
        <f t="shared" si="41"/>
        <v>0</v>
      </c>
      <c r="M144" s="173">
        <f t="shared" si="42"/>
        <v>0</v>
      </c>
    </row>
    <row r="145" spans="2:13" ht="30" x14ac:dyDescent="0.25">
      <c r="B145" s="147" t="s">
        <v>233</v>
      </c>
      <c r="C145" s="147" t="s">
        <v>699</v>
      </c>
      <c r="D145" s="165" t="s">
        <v>730</v>
      </c>
      <c r="E145" s="153" t="s">
        <v>729</v>
      </c>
      <c r="F145" s="147" t="s">
        <v>22</v>
      </c>
      <c r="G145" s="156">
        <v>4</v>
      </c>
      <c r="H145" s="170">
        <v>99.33</v>
      </c>
      <c r="I145" s="173">
        <f t="shared" si="39"/>
        <v>124.16</v>
      </c>
      <c r="J145" s="173">
        <f t="shared" si="40"/>
        <v>496.64</v>
      </c>
      <c r="K145" s="170"/>
      <c r="L145" s="173">
        <f t="shared" si="41"/>
        <v>0</v>
      </c>
      <c r="M145" s="173">
        <f t="shared" si="42"/>
        <v>0</v>
      </c>
    </row>
    <row r="146" spans="2:13" ht="30" x14ac:dyDescent="0.25">
      <c r="B146" s="147" t="s">
        <v>234</v>
      </c>
      <c r="C146" s="147" t="s">
        <v>699</v>
      </c>
      <c r="D146" s="165" t="s">
        <v>728</v>
      </c>
      <c r="E146" s="155" t="s">
        <v>727</v>
      </c>
      <c r="F146" s="147" t="s">
        <v>22</v>
      </c>
      <c r="G146" s="156">
        <v>4</v>
      </c>
      <c r="H146" s="170">
        <v>162.03</v>
      </c>
      <c r="I146" s="173">
        <f t="shared" si="39"/>
        <v>202.54</v>
      </c>
      <c r="J146" s="173">
        <f t="shared" si="40"/>
        <v>810.16</v>
      </c>
      <c r="K146" s="170"/>
      <c r="L146" s="173">
        <f t="shared" si="41"/>
        <v>0</v>
      </c>
      <c r="M146" s="173">
        <f t="shared" si="42"/>
        <v>0</v>
      </c>
    </row>
    <row r="147" spans="2:13" ht="45" x14ac:dyDescent="0.25">
      <c r="B147" s="147" t="s">
        <v>235</v>
      </c>
      <c r="C147" s="147" t="s">
        <v>752</v>
      </c>
      <c r="D147" s="147" t="s">
        <v>320</v>
      </c>
      <c r="E147" s="155" t="s">
        <v>321</v>
      </c>
      <c r="F147" s="147" t="s">
        <v>22</v>
      </c>
      <c r="G147" s="156">
        <v>5</v>
      </c>
      <c r="H147" s="207">
        <v>227.3</v>
      </c>
      <c r="I147" s="173">
        <f t="shared" si="39"/>
        <v>284.13</v>
      </c>
      <c r="J147" s="173">
        <f t="shared" si="40"/>
        <v>1420.65</v>
      </c>
      <c r="K147" s="207"/>
      <c r="L147" s="173">
        <f t="shared" si="41"/>
        <v>0</v>
      </c>
      <c r="M147" s="173">
        <f t="shared" si="42"/>
        <v>0</v>
      </c>
    </row>
    <row r="148" spans="2:13" ht="45" x14ac:dyDescent="0.25">
      <c r="B148" s="147" t="s">
        <v>236</v>
      </c>
      <c r="C148" s="147" t="s">
        <v>752</v>
      </c>
      <c r="D148" s="147" t="s">
        <v>322</v>
      </c>
      <c r="E148" s="155" t="s">
        <v>323</v>
      </c>
      <c r="F148" s="147" t="s">
        <v>22</v>
      </c>
      <c r="G148" s="156">
        <v>5</v>
      </c>
      <c r="H148" s="207">
        <v>704.58</v>
      </c>
      <c r="I148" s="173">
        <f t="shared" si="39"/>
        <v>880.73</v>
      </c>
      <c r="J148" s="173">
        <f t="shared" si="40"/>
        <v>4403.6499999999996</v>
      </c>
      <c r="K148" s="207"/>
      <c r="L148" s="173">
        <f t="shared" si="41"/>
        <v>0</v>
      </c>
      <c r="M148" s="173">
        <f t="shared" si="42"/>
        <v>0</v>
      </c>
    </row>
    <row r="149" spans="2:13" ht="45" x14ac:dyDescent="0.25">
      <c r="B149" s="147" t="s">
        <v>237</v>
      </c>
      <c r="C149" s="147" t="s">
        <v>752</v>
      </c>
      <c r="D149" s="152">
        <v>101909</v>
      </c>
      <c r="E149" s="155" t="s">
        <v>211</v>
      </c>
      <c r="F149" s="147" t="s">
        <v>22</v>
      </c>
      <c r="G149" s="156">
        <v>3</v>
      </c>
      <c r="H149" s="207">
        <v>255.38</v>
      </c>
      <c r="I149" s="173">
        <f t="shared" si="39"/>
        <v>319.23</v>
      </c>
      <c r="J149" s="173">
        <f t="shared" si="40"/>
        <v>957.69</v>
      </c>
      <c r="K149" s="207"/>
      <c r="L149" s="173">
        <f t="shared" si="41"/>
        <v>0</v>
      </c>
      <c r="M149" s="173">
        <f t="shared" si="42"/>
        <v>0</v>
      </c>
    </row>
    <row r="150" spans="2:13" ht="45" x14ac:dyDescent="0.25">
      <c r="B150" s="147" t="s">
        <v>238</v>
      </c>
      <c r="C150" s="147" t="s">
        <v>752</v>
      </c>
      <c r="D150" s="152">
        <v>97599</v>
      </c>
      <c r="E150" s="153" t="s">
        <v>42</v>
      </c>
      <c r="F150" s="147" t="s">
        <v>22</v>
      </c>
      <c r="G150" s="154">
        <v>42</v>
      </c>
      <c r="H150" s="207">
        <v>27.41</v>
      </c>
      <c r="I150" s="173">
        <f t="shared" si="39"/>
        <v>34.26</v>
      </c>
      <c r="J150" s="173">
        <f t="shared" si="40"/>
        <v>1438.92</v>
      </c>
      <c r="K150" s="207"/>
      <c r="L150" s="173">
        <f t="shared" si="41"/>
        <v>0</v>
      </c>
      <c r="M150" s="173">
        <f t="shared" si="42"/>
        <v>0</v>
      </c>
    </row>
    <row r="151" spans="2:13" ht="30" x14ac:dyDescent="0.25">
      <c r="B151" s="147" t="s">
        <v>331</v>
      </c>
      <c r="C151" s="147" t="s">
        <v>699</v>
      </c>
      <c r="D151" s="165" t="s">
        <v>732</v>
      </c>
      <c r="E151" s="155" t="s">
        <v>731</v>
      </c>
      <c r="F151" s="147" t="s">
        <v>22</v>
      </c>
      <c r="G151" s="156">
        <v>12</v>
      </c>
      <c r="H151" s="170">
        <v>215.7</v>
      </c>
      <c r="I151" s="173">
        <f t="shared" si="39"/>
        <v>269.63</v>
      </c>
      <c r="J151" s="173">
        <f t="shared" si="40"/>
        <v>3235.56</v>
      </c>
      <c r="K151" s="170"/>
      <c r="L151" s="173">
        <f t="shared" si="41"/>
        <v>0</v>
      </c>
      <c r="M151" s="173">
        <f t="shared" si="42"/>
        <v>0</v>
      </c>
    </row>
    <row r="152" spans="2:13" ht="45" x14ac:dyDescent="0.25">
      <c r="B152" s="147" t="s">
        <v>740</v>
      </c>
      <c r="C152" s="147" t="s">
        <v>750</v>
      </c>
      <c r="D152" s="147" t="s">
        <v>173</v>
      </c>
      <c r="E152" s="155" t="s">
        <v>174</v>
      </c>
      <c r="F152" s="147" t="s">
        <v>22</v>
      </c>
      <c r="G152" s="156">
        <v>34</v>
      </c>
      <c r="H152" s="207">
        <v>17.899999999999999</v>
      </c>
      <c r="I152" s="173">
        <f t="shared" si="39"/>
        <v>22.38</v>
      </c>
      <c r="J152" s="173">
        <f t="shared" si="40"/>
        <v>760.92</v>
      </c>
      <c r="K152" s="207"/>
      <c r="L152" s="173">
        <f t="shared" si="41"/>
        <v>0</v>
      </c>
      <c r="M152" s="173">
        <f t="shared" si="42"/>
        <v>0</v>
      </c>
    </row>
    <row r="153" spans="2:13" ht="30" x14ac:dyDescent="0.25">
      <c r="B153" s="147" t="s">
        <v>741</v>
      </c>
      <c r="C153" s="147" t="s">
        <v>752</v>
      </c>
      <c r="D153" s="147">
        <v>99857</v>
      </c>
      <c r="E153" s="155" t="s">
        <v>690</v>
      </c>
      <c r="F153" s="147" t="s">
        <v>31</v>
      </c>
      <c r="G153" s="156">
        <v>72.320000000000007</v>
      </c>
      <c r="H153" s="207">
        <v>101.09</v>
      </c>
      <c r="I153" s="173">
        <f t="shared" si="39"/>
        <v>126.36</v>
      </c>
      <c r="J153" s="173">
        <f t="shared" si="40"/>
        <v>9138.36</v>
      </c>
      <c r="K153" s="207"/>
      <c r="L153" s="173">
        <f t="shared" si="41"/>
        <v>0</v>
      </c>
      <c r="M153" s="173">
        <f t="shared" si="42"/>
        <v>0</v>
      </c>
    </row>
    <row r="154" spans="2:13" x14ac:dyDescent="0.25">
      <c r="B154" s="157">
        <v>12</v>
      </c>
      <c r="C154" s="157"/>
      <c r="D154" s="157"/>
      <c r="E154" s="158" t="s">
        <v>271</v>
      </c>
      <c r="F154" s="157"/>
      <c r="G154" s="159"/>
      <c r="H154" s="168"/>
      <c r="I154" s="168"/>
      <c r="J154" s="168">
        <f>SUM(J155:J196)</f>
        <v>191085.48</v>
      </c>
      <c r="K154" s="168"/>
      <c r="L154" s="168"/>
      <c r="M154" s="168">
        <f>SUM(M155:M196)</f>
        <v>0</v>
      </c>
    </row>
    <row r="155" spans="2:13" ht="45" x14ac:dyDescent="0.25">
      <c r="B155" s="147" t="s">
        <v>183</v>
      </c>
      <c r="C155" s="147" t="s">
        <v>752</v>
      </c>
      <c r="D155" s="152">
        <v>91854</v>
      </c>
      <c r="E155" s="153" t="s">
        <v>722</v>
      </c>
      <c r="F155" s="147" t="s">
        <v>31</v>
      </c>
      <c r="G155" s="154">
        <v>235.39999999999998</v>
      </c>
      <c r="H155" s="207">
        <v>12.38</v>
      </c>
      <c r="I155" s="173">
        <f t="shared" ref="I155:I196" si="43">ROUND(H155*1.25,2)</f>
        <v>15.48</v>
      </c>
      <c r="J155" s="173">
        <f t="shared" ref="J155:J196" si="44">ROUND(I155*G155,2)</f>
        <v>3643.99</v>
      </c>
      <c r="K155" s="207"/>
      <c r="L155" s="173">
        <f t="shared" ref="L155:L196" si="45">ROUND(K155*1.25,2)</f>
        <v>0</v>
      </c>
      <c r="M155" s="173">
        <f t="shared" ref="M155:M196" si="46">ROUND(L155*G155,2)</f>
        <v>0</v>
      </c>
    </row>
    <row r="156" spans="2:13" ht="30" x14ac:dyDescent="0.25">
      <c r="B156" s="147" t="s">
        <v>184</v>
      </c>
      <c r="C156" s="147" t="s">
        <v>699</v>
      </c>
      <c r="D156" s="166" t="s">
        <v>726</v>
      </c>
      <c r="E156" s="153" t="s">
        <v>723</v>
      </c>
      <c r="F156" s="147" t="s">
        <v>31</v>
      </c>
      <c r="G156" s="154">
        <v>191.45999999999998</v>
      </c>
      <c r="H156" s="173">
        <v>39.39</v>
      </c>
      <c r="I156" s="173">
        <f t="shared" si="43"/>
        <v>49.24</v>
      </c>
      <c r="J156" s="173">
        <f t="shared" si="44"/>
        <v>9427.49</v>
      </c>
      <c r="K156" s="173"/>
      <c r="L156" s="173">
        <f t="shared" si="45"/>
        <v>0</v>
      </c>
      <c r="M156" s="173">
        <f t="shared" si="46"/>
        <v>0</v>
      </c>
    </row>
    <row r="157" spans="2:13" ht="30" x14ac:dyDescent="0.25">
      <c r="B157" s="147" t="s">
        <v>185</v>
      </c>
      <c r="C157" s="147" t="s">
        <v>699</v>
      </c>
      <c r="D157" s="182" t="s">
        <v>725</v>
      </c>
      <c r="E157" s="153" t="s">
        <v>724</v>
      </c>
      <c r="F157" s="147" t="s">
        <v>31</v>
      </c>
      <c r="G157" s="154">
        <v>57.34999999999998</v>
      </c>
      <c r="H157" s="170">
        <v>45.18</v>
      </c>
      <c r="I157" s="173">
        <f t="shared" si="43"/>
        <v>56.48</v>
      </c>
      <c r="J157" s="173">
        <f t="shared" si="44"/>
        <v>3239.13</v>
      </c>
      <c r="K157" s="170"/>
      <c r="L157" s="173">
        <f t="shared" si="45"/>
        <v>0</v>
      </c>
      <c r="M157" s="173">
        <f t="shared" si="46"/>
        <v>0</v>
      </c>
    </row>
    <row r="158" spans="2:13" ht="30" x14ac:dyDescent="0.25">
      <c r="B158" s="147" t="s">
        <v>186</v>
      </c>
      <c r="C158" s="147" t="s">
        <v>699</v>
      </c>
      <c r="D158" s="182" t="s">
        <v>748</v>
      </c>
      <c r="E158" s="153" t="s">
        <v>746</v>
      </c>
      <c r="F158" s="147" t="s">
        <v>31</v>
      </c>
      <c r="G158" s="154">
        <v>5.4</v>
      </c>
      <c r="H158" s="170">
        <v>112.72</v>
      </c>
      <c r="I158" s="173">
        <f t="shared" ref="I158:I159" si="47">ROUND(H158*1.25,2)</f>
        <v>140.9</v>
      </c>
      <c r="J158" s="173">
        <f t="shared" ref="J158:J159" si="48">ROUND(I158*G158,2)</f>
        <v>760.86</v>
      </c>
      <c r="K158" s="170"/>
      <c r="L158" s="173">
        <f t="shared" si="45"/>
        <v>0</v>
      </c>
      <c r="M158" s="173">
        <f t="shared" si="46"/>
        <v>0</v>
      </c>
    </row>
    <row r="159" spans="2:13" ht="30" x14ac:dyDescent="0.25">
      <c r="B159" s="147" t="s">
        <v>187</v>
      </c>
      <c r="C159" s="147" t="s">
        <v>699</v>
      </c>
      <c r="D159" s="182" t="s">
        <v>749</v>
      </c>
      <c r="E159" s="153" t="s">
        <v>747</v>
      </c>
      <c r="F159" s="147" t="s">
        <v>31</v>
      </c>
      <c r="G159" s="154">
        <v>2.4000000000000004</v>
      </c>
      <c r="H159" s="170">
        <v>142.9</v>
      </c>
      <c r="I159" s="173">
        <f t="shared" si="47"/>
        <v>178.63</v>
      </c>
      <c r="J159" s="173">
        <f t="shared" si="48"/>
        <v>428.71</v>
      </c>
      <c r="K159" s="170"/>
      <c r="L159" s="173">
        <f t="shared" si="45"/>
        <v>0</v>
      </c>
      <c r="M159" s="173">
        <f t="shared" si="46"/>
        <v>0</v>
      </c>
    </row>
    <row r="160" spans="2:13" ht="60" x14ac:dyDescent="0.25">
      <c r="B160" s="147" t="s">
        <v>188</v>
      </c>
      <c r="C160" s="147" t="s">
        <v>752</v>
      </c>
      <c r="D160" s="152">
        <v>101882</v>
      </c>
      <c r="E160" s="153" t="s">
        <v>36</v>
      </c>
      <c r="F160" s="147" t="s">
        <v>22</v>
      </c>
      <c r="G160" s="154">
        <v>2</v>
      </c>
      <c r="H160" s="207">
        <v>1274.02</v>
      </c>
      <c r="I160" s="173">
        <f t="shared" si="43"/>
        <v>1592.53</v>
      </c>
      <c r="J160" s="173">
        <f t="shared" si="44"/>
        <v>3185.06</v>
      </c>
      <c r="K160" s="207"/>
      <c r="L160" s="173">
        <f t="shared" si="45"/>
        <v>0</v>
      </c>
      <c r="M160" s="173">
        <f t="shared" si="46"/>
        <v>0</v>
      </c>
    </row>
    <row r="161" spans="2:13" ht="45" x14ac:dyDescent="0.25">
      <c r="B161" s="147" t="s">
        <v>189</v>
      </c>
      <c r="C161" s="147" t="s">
        <v>752</v>
      </c>
      <c r="D161" s="152">
        <v>101890</v>
      </c>
      <c r="E161" s="153" t="s">
        <v>37</v>
      </c>
      <c r="F161" s="147" t="s">
        <v>22</v>
      </c>
      <c r="G161" s="154">
        <v>26</v>
      </c>
      <c r="H161" s="207">
        <v>16.16</v>
      </c>
      <c r="I161" s="173">
        <f t="shared" si="43"/>
        <v>20.2</v>
      </c>
      <c r="J161" s="173">
        <f t="shared" si="44"/>
        <v>525.20000000000005</v>
      </c>
      <c r="K161" s="207"/>
      <c r="L161" s="173">
        <f t="shared" si="45"/>
        <v>0</v>
      </c>
      <c r="M161" s="173">
        <f t="shared" si="46"/>
        <v>0</v>
      </c>
    </row>
    <row r="162" spans="2:13" ht="30" x14ac:dyDescent="0.25">
      <c r="B162" s="147" t="s">
        <v>190</v>
      </c>
      <c r="C162" s="147" t="s">
        <v>752</v>
      </c>
      <c r="D162" s="152">
        <v>101892</v>
      </c>
      <c r="E162" s="153" t="s">
        <v>38</v>
      </c>
      <c r="F162" s="147" t="s">
        <v>22</v>
      </c>
      <c r="G162" s="154">
        <v>16</v>
      </c>
      <c r="H162" s="207">
        <v>65.81</v>
      </c>
      <c r="I162" s="173">
        <f t="shared" si="43"/>
        <v>82.26</v>
      </c>
      <c r="J162" s="173">
        <f t="shared" si="44"/>
        <v>1316.16</v>
      </c>
      <c r="K162" s="207"/>
      <c r="L162" s="173">
        <f t="shared" si="45"/>
        <v>0</v>
      </c>
      <c r="M162" s="173">
        <f t="shared" si="46"/>
        <v>0</v>
      </c>
    </row>
    <row r="163" spans="2:13" ht="30" x14ac:dyDescent="0.25">
      <c r="B163" s="147" t="s">
        <v>191</v>
      </c>
      <c r="C163" s="147" t="s">
        <v>752</v>
      </c>
      <c r="D163" s="152">
        <v>101893</v>
      </c>
      <c r="E163" s="153" t="s">
        <v>39</v>
      </c>
      <c r="F163" s="147" t="s">
        <v>22</v>
      </c>
      <c r="G163" s="154">
        <v>3</v>
      </c>
      <c r="H163" s="207">
        <v>85.25</v>
      </c>
      <c r="I163" s="173">
        <f t="shared" si="43"/>
        <v>106.56</v>
      </c>
      <c r="J163" s="173">
        <f t="shared" si="44"/>
        <v>319.68</v>
      </c>
      <c r="K163" s="207"/>
      <c r="L163" s="173">
        <f t="shared" si="45"/>
        <v>0</v>
      </c>
      <c r="M163" s="173">
        <f t="shared" si="46"/>
        <v>0</v>
      </c>
    </row>
    <row r="164" spans="2:13" ht="30" x14ac:dyDescent="0.25">
      <c r="B164" s="147" t="s">
        <v>192</v>
      </c>
      <c r="C164" s="147" t="s">
        <v>752</v>
      </c>
      <c r="D164" s="152">
        <v>101894</v>
      </c>
      <c r="E164" s="153" t="s">
        <v>40</v>
      </c>
      <c r="F164" s="147" t="s">
        <v>22</v>
      </c>
      <c r="G164" s="154">
        <v>2</v>
      </c>
      <c r="H164" s="207">
        <v>160.62</v>
      </c>
      <c r="I164" s="173">
        <f t="shared" si="43"/>
        <v>200.78</v>
      </c>
      <c r="J164" s="173">
        <f t="shared" si="44"/>
        <v>401.56</v>
      </c>
      <c r="K164" s="207"/>
      <c r="L164" s="173">
        <f t="shared" si="45"/>
        <v>0</v>
      </c>
      <c r="M164" s="173">
        <f t="shared" si="46"/>
        <v>0</v>
      </c>
    </row>
    <row r="165" spans="2:13" ht="30" x14ac:dyDescent="0.25">
      <c r="B165" s="147" t="s">
        <v>193</v>
      </c>
      <c r="C165" s="147" t="s">
        <v>699</v>
      </c>
      <c r="D165" s="185">
        <v>90848</v>
      </c>
      <c r="E165" s="153" t="s">
        <v>283</v>
      </c>
      <c r="F165" s="147" t="s">
        <v>22</v>
      </c>
      <c r="G165" s="154">
        <v>2</v>
      </c>
      <c r="H165" s="170">
        <v>1185.5</v>
      </c>
      <c r="I165" s="173">
        <f t="shared" si="43"/>
        <v>1481.88</v>
      </c>
      <c r="J165" s="173">
        <f t="shared" si="44"/>
        <v>2963.76</v>
      </c>
      <c r="K165" s="170"/>
      <c r="L165" s="173">
        <f t="shared" si="45"/>
        <v>0</v>
      </c>
      <c r="M165" s="173">
        <f t="shared" si="46"/>
        <v>0</v>
      </c>
    </row>
    <row r="166" spans="2:13" ht="30" x14ac:dyDescent="0.25">
      <c r="B166" s="147" t="s">
        <v>194</v>
      </c>
      <c r="C166" s="147" t="s">
        <v>699</v>
      </c>
      <c r="D166" s="185">
        <v>90850</v>
      </c>
      <c r="E166" s="153" t="s">
        <v>284</v>
      </c>
      <c r="F166" s="147" t="s">
        <v>22</v>
      </c>
      <c r="G166" s="154">
        <v>1</v>
      </c>
      <c r="H166" s="170">
        <v>2187.6</v>
      </c>
      <c r="I166" s="173">
        <f t="shared" si="43"/>
        <v>2734.5</v>
      </c>
      <c r="J166" s="173">
        <f t="shared" si="44"/>
        <v>2734.5</v>
      </c>
      <c r="K166" s="170"/>
      <c r="L166" s="173">
        <f t="shared" si="45"/>
        <v>0</v>
      </c>
      <c r="M166" s="173">
        <f t="shared" si="46"/>
        <v>0</v>
      </c>
    </row>
    <row r="167" spans="2:13" ht="30" x14ac:dyDescent="0.25">
      <c r="B167" s="147" t="s">
        <v>195</v>
      </c>
      <c r="C167" s="147" t="s">
        <v>699</v>
      </c>
      <c r="D167" s="185">
        <v>90855</v>
      </c>
      <c r="E167" s="153" t="s">
        <v>285</v>
      </c>
      <c r="F167" s="147" t="s">
        <v>22</v>
      </c>
      <c r="G167" s="154">
        <v>1</v>
      </c>
      <c r="H167" s="170">
        <v>2198.34</v>
      </c>
      <c r="I167" s="173">
        <f t="shared" si="43"/>
        <v>2747.93</v>
      </c>
      <c r="J167" s="173">
        <f t="shared" si="44"/>
        <v>2747.93</v>
      </c>
      <c r="K167" s="170"/>
      <c r="L167" s="173">
        <f t="shared" si="45"/>
        <v>0</v>
      </c>
      <c r="M167" s="173">
        <f t="shared" si="46"/>
        <v>0</v>
      </c>
    </row>
    <row r="168" spans="2:13" ht="30" x14ac:dyDescent="0.25">
      <c r="B168" s="147" t="s">
        <v>266</v>
      </c>
      <c r="C168" s="147" t="s">
        <v>699</v>
      </c>
      <c r="D168" s="185">
        <v>90882</v>
      </c>
      <c r="E168" s="153" t="s">
        <v>282</v>
      </c>
      <c r="F168" s="147" t="s">
        <v>22</v>
      </c>
      <c r="G168" s="154">
        <v>3</v>
      </c>
      <c r="H168" s="170">
        <v>783.26</v>
      </c>
      <c r="I168" s="173">
        <f t="shared" si="43"/>
        <v>979.08</v>
      </c>
      <c r="J168" s="173">
        <f t="shared" si="44"/>
        <v>2937.24</v>
      </c>
      <c r="K168" s="170"/>
      <c r="L168" s="173">
        <f t="shared" si="45"/>
        <v>0</v>
      </c>
      <c r="M168" s="173">
        <f t="shared" si="46"/>
        <v>0</v>
      </c>
    </row>
    <row r="169" spans="2:13" ht="30" x14ac:dyDescent="0.25">
      <c r="B169" s="147" t="s">
        <v>267</v>
      </c>
      <c r="C169" s="147" t="s">
        <v>699</v>
      </c>
      <c r="D169" s="185">
        <v>90883</v>
      </c>
      <c r="E169" s="186" t="s">
        <v>241</v>
      </c>
      <c r="F169" s="161" t="s">
        <v>22</v>
      </c>
      <c r="G169" s="154">
        <v>2</v>
      </c>
      <c r="H169" s="170">
        <v>501.67</v>
      </c>
      <c r="I169" s="173">
        <f t="shared" si="43"/>
        <v>627.09</v>
      </c>
      <c r="J169" s="173">
        <f t="shared" si="44"/>
        <v>1254.18</v>
      </c>
      <c r="K169" s="170"/>
      <c r="L169" s="173">
        <f t="shared" si="45"/>
        <v>0</v>
      </c>
      <c r="M169" s="173">
        <f t="shared" si="46"/>
        <v>0</v>
      </c>
    </row>
    <row r="170" spans="2:13" ht="45" x14ac:dyDescent="0.25">
      <c r="B170" s="147" t="s">
        <v>268</v>
      </c>
      <c r="C170" s="147" t="s">
        <v>752</v>
      </c>
      <c r="D170" s="150">
        <v>91926</v>
      </c>
      <c r="E170" s="153" t="s">
        <v>463</v>
      </c>
      <c r="F170" s="147" t="s">
        <v>31</v>
      </c>
      <c r="G170" s="154">
        <v>1643.1</v>
      </c>
      <c r="H170" s="207">
        <v>4.38</v>
      </c>
      <c r="I170" s="173">
        <f t="shared" si="43"/>
        <v>5.48</v>
      </c>
      <c r="J170" s="173">
        <f t="shared" si="44"/>
        <v>9004.19</v>
      </c>
      <c r="K170" s="207"/>
      <c r="L170" s="173">
        <f t="shared" si="45"/>
        <v>0</v>
      </c>
      <c r="M170" s="173">
        <f t="shared" si="46"/>
        <v>0</v>
      </c>
    </row>
    <row r="171" spans="2:13" ht="45" x14ac:dyDescent="0.25">
      <c r="B171" s="147" t="s">
        <v>269</v>
      </c>
      <c r="C171" s="147" t="s">
        <v>752</v>
      </c>
      <c r="D171" s="150">
        <v>91928</v>
      </c>
      <c r="E171" s="153" t="s">
        <v>464</v>
      </c>
      <c r="F171" s="147" t="s">
        <v>31</v>
      </c>
      <c r="G171" s="154">
        <v>3351.3300000000004</v>
      </c>
      <c r="H171" s="207">
        <v>6.53</v>
      </c>
      <c r="I171" s="173">
        <f t="shared" si="43"/>
        <v>8.16</v>
      </c>
      <c r="J171" s="173">
        <f t="shared" si="44"/>
        <v>27346.85</v>
      </c>
      <c r="K171" s="207"/>
      <c r="L171" s="173">
        <f t="shared" si="45"/>
        <v>0</v>
      </c>
      <c r="M171" s="173">
        <f t="shared" si="46"/>
        <v>0</v>
      </c>
    </row>
    <row r="172" spans="2:13" ht="45" x14ac:dyDescent="0.25">
      <c r="B172" s="147" t="s">
        <v>339</v>
      </c>
      <c r="C172" s="147" t="s">
        <v>752</v>
      </c>
      <c r="D172" s="150">
        <v>91930</v>
      </c>
      <c r="E172" s="153" t="s">
        <v>465</v>
      </c>
      <c r="F172" s="147" t="s">
        <v>31</v>
      </c>
      <c r="G172" s="154">
        <v>194.8</v>
      </c>
      <c r="H172" s="207">
        <v>9</v>
      </c>
      <c r="I172" s="173">
        <f t="shared" si="43"/>
        <v>11.25</v>
      </c>
      <c r="J172" s="173">
        <f t="shared" si="44"/>
        <v>2191.5</v>
      </c>
      <c r="K172" s="207"/>
      <c r="L172" s="173">
        <f t="shared" si="45"/>
        <v>0</v>
      </c>
      <c r="M172" s="173">
        <f t="shared" si="46"/>
        <v>0</v>
      </c>
    </row>
    <row r="173" spans="2:13" ht="45" x14ac:dyDescent="0.25">
      <c r="B173" s="147" t="s">
        <v>340</v>
      </c>
      <c r="C173" s="147" t="s">
        <v>752</v>
      </c>
      <c r="D173" s="152">
        <v>91934</v>
      </c>
      <c r="E173" s="153" t="s">
        <v>466</v>
      </c>
      <c r="F173" s="147" t="s">
        <v>31</v>
      </c>
      <c r="G173" s="154">
        <v>102.4</v>
      </c>
      <c r="H173" s="207">
        <v>22.6</v>
      </c>
      <c r="I173" s="173">
        <f t="shared" si="43"/>
        <v>28.25</v>
      </c>
      <c r="J173" s="173">
        <f t="shared" si="44"/>
        <v>2892.8</v>
      </c>
      <c r="K173" s="207"/>
      <c r="L173" s="173">
        <f t="shared" si="45"/>
        <v>0</v>
      </c>
      <c r="M173" s="173">
        <f t="shared" si="46"/>
        <v>0</v>
      </c>
    </row>
    <row r="174" spans="2:13" ht="45" x14ac:dyDescent="0.25">
      <c r="B174" s="147" t="s">
        <v>341</v>
      </c>
      <c r="C174" s="147" t="s">
        <v>752</v>
      </c>
      <c r="D174" s="150">
        <v>98297</v>
      </c>
      <c r="E174" s="153" t="s">
        <v>467</v>
      </c>
      <c r="F174" s="147" t="s">
        <v>31</v>
      </c>
      <c r="G174" s="154">
        <v>103.04999999999998</v>
      </c>
      <c r="H174" s="207">
        <v>9.2100000000000009</v>
      </c>
      <c r="I174" s="173">
        <f t="shared" si="43"/>
        <v>11.51</v>
      </c>
      <c r="J174" s="173">
        <f t="shared" si="44"/>
        <v>1186.1099999999999</v>
      </c>
      <c r="K174" s="207"/>
      <c r="L174" s="173">
        <f t="shared" si="45"/>
        <v>0</v>
      </c>
      <c r="M174" s="173">
        <f t="shared" si="46"/>
        <v>0</v>
      </c>
    </row>
    <row r="175" spans="2:13" ht="45" x14ac:dyDescent="0.25">
      <c r="B175" s="147" t="s">
        <v>342</v>
      </c>
      <c r="C175" s="147" t="s">
        <v>752</v>
      </c>
      <c r="D175" s="147" t="s">
        <v>280</v>
      </c>
      <c r="E175" s="153" t="s">
        <v>281</v>
      </c>
      <c r="F175" s="147" t="s">
        <v>31</v>
      </c>
      <c r="G175" s="154">
        <v>9.3000000000000007</v>
      </c>
      <c r="H175" s="207">
        <v>34.15</v>
      </c>
      <c r="I175" s="173">
        <f t="shared" si="43"/>
        <v>42.69</v>
      </c>
      <c r="J175" s="173">
        <f t="shared" si="44"/>
        <v>397.02</v>
      </c>
      <c r="K175" s="207"/>
      <c r="L175" s="173">
        <f t="shared" si="45"/>
        <v>0</v>
      </c>
      <c r="M175" s="173">
        <f t="shared" si="46"/>
        <v>0</v>
      </c>
    </row>
    <row r="176" spans="2:13" ht="30" x14ac:dyDescent="0.25">
      <c r="B176" s="147" t="s">
        <v>628</v>
      </c>
      <c r="C176" s="147" t="s">
        <v>752</v>
      </c>
      <c r="D176" s="152">
        <v>90447</v>
      </c>
      <c r="E176" s="153" t="s">
        <v>153</v>
      </c>
      <c r="F176" s="147" t="s">
        <v>31</v>
      </c>
      <c r="G176" s="154">
        <v>226.1</v>
      </c>
      <c r="H176" s="170">
        <v>9.9</v>
      </c>
      <c r="I176" s="173">
        <f t="shared" si="43"/>
        <v>12.38</v>
      </c>
      <c r="J176" s="173">
        <f t="shared" si="44"/>
        <v>2799.12</v>
      </c>
      <c r="K176" s="170"/>
      <c r="L176" s="173">
        <f t="shared" si="45"/>
        <v>0</v>
      </c>
      <c r="M176" s="173">
        <f t="shared" si="46"/>
        <v>0</v>
      </c>
    </row>
    <row r="177" spans="2:13" ht="30" x14ac:dyDescent="0.25">
      <c r="B177" s="147" t="s">
        <v>629</v>
      </c>
      <c r="C177" s="147" t="s">
        <v>752</v>
      </c>
      <c r="D177" s="152">
        <v>90456</v>
      </c>
      <c r="E177" s="153" t="s">
        <v>154</v>
      </c>
      <c r="F177" s="147" t="s">
        <v>22</v>
      </c>
      <c r="G177" s="154">
        <v>187</v>
      </c>
      <c r="H177" s="170">
        <v>5.64</v>
      </c>
      <c r="I177" s="173">
        <f t="shared" si="43"/>
        <v>7.05</v>
      </c>
      <c r="J177" s="173">
        <f t="shared" si="44"/>
        <v>1318.35</v>
      </c>
      <c r="K177" s="170"/>
      <c r="L177" s="173">
        <f t="shared" si="45"/>
        <v>0</v>
      </c>
      <c r="M177" s="173">
        <f t="shared" si="46"/>
        <v>0</v>
      </c>
    </row>
    <row r="178" spans="2:13" ht="45" x14ac:dyDescent="0.25">
      <c r="B178" s="147" t="s">
        <v>630</v>
      </c>
      <c r="C178" s="147" t="s">
        <v>752</v>
      </c>
      <c r="D178" s="152">
        <v>90466</v>
      </c>
      <c r="E178" s="153" t="s">
        <v>155</v>
      </c>
      <c r="F178" s="147" t="s">
        <v>31</v>
      </c>
      <c r="G178" s="154">
        <v>235.4</v>
      </c>
      <c r="H178" s="170">
        <v>16.86</v>
      </c>
      <c r="I178" s="173">
        <f t="shared" si="43"/>
        <v>21.08</v>
      </c>
      <c r="J178" s="173">
        <f t="shared" si="44"/>
        <v>4962.2299999999996</v>
      </c>
      <c r="K178" s="170"/>
      <c r="L178" s="173">
        <f t="shared" si="45"/>
        <v>0</v>
      </c>
      <c r="M178" s="173">
        <f t="shared" si="46"/>
        <v>0</v>
      </c>
    </row>
    <row r="179" spans="2:13" ht="45" x14ac:dyDescent="0.25">
      <c r="B179" s="147" t="s">
        <v>343</v>
      </c>
      <c r="C179" s="147" t="s">
        <v>752</v>
      </c>
      <c r="D179" s="152">
        <v>91939</v>
      </c>
      <c r="E179" s="153" t="s">
        <v>156</v>
      </c>
      <c r="F179" s="147" t="s">
        <v>22</v>
      </c>
      <c r="G179" s="154">
        <v>48</v>
      </c>
      <c r="H179" s="207">
        <v>43.93</v>
      </c>
      <c r="I179" s="173">
        <f t="shared" si="43"/>
        <v>54.91</v>
      </c>
      <c r="J179" s="173">
        <f t="shared" si="44"/>
        <v>2635.68</v>
      </c>
      <c r="K179" s="207"/>
      <c r="L179" s="173">
        <f t="shared" si="45"/>
        <v>0</v>
      </c>
      <c r="M179" s="173">
        <f t="shared" si="46"/>
        <v>0</v>
      </c>
    </row>
    <row r="180" spans="2:13" ht="45" x14ac:dyDescent="0.25">
      <c r="B180" s="147" t="s">
        <v>631</v>
      </c>
      <c r="C180" s="147" t="s">
        <v>752</v>
      </c>
      <c r="D180" s="152">
        <v>91940</v>
      </c>
      <c r="E180" s="153" t="s">
        <v>157</v>
      </c>
      <c r="F180" s="147" t="s">
        <v>22</v>
      </c>
      <c r="G180" s="154">
        <v>139</v>
      </c>
      <c r="H180" s="207">
        <v>24.51</v>
      </c>
      <c r="I180" s="173">
        <f t="shared" si="43"/>
        <v>30.64</v>
      </c>
      <c r="J180" s="173">
        <f t="shared" si="44"/>
        <v>4258.96</v>
      </c>
      <c r="K180" s="207"/>
      <c r="L180" s="173">
        <f t="shared" si="45"/>
        <v>0</v>
      </c>
      <c r="M180" s="173">
        <f t="shared" si="46"/>
        <v>0</v>
      </c>
    </row>
    <row r="181" spans="2:13" ht="45" x14ac:dyDescent="0.25">
      <c r="B181" s="147" t="s">
        <v>632</v>
      </c>
      <c r="C181" s="147" t="s">
        <v>752</v>
      </c>
      <c r="D181" s="152">
        <v>91953</v>
      </c>
      <c r="E181" s="153" t="s">
        <v>41</v>
      </c>
      <c r="F181" s="147" t="s">
        <v>22</v>
      </c>
      <c r="G181" s="154">
        <v>20</v>
      </c>
      <c r="H181" s="207">
        <v>39.25</v>
      </c>
      <c r="I181" s="173">
        <f t="shared" si="43"/>
        <v>49.06</v>
      </c>
      <c r="J181" s="173">
        <f t="shared" si="44"/>
        <v>981.2</v>
      </c>
      <c r="K181" s="207"/>
      <c r="L181" s="173">
        <f t="shared" si="45"/>
        <v>0</v>
      </c>
      <c r="M181" s="173">
        <f t="shared" si="46"/>
        <v>0</v>
      </c>
    </row>
    <row r="182" spans="2:13" ht="45" x14ac:dyDescent="0.25">
      <c r="B182" s="147" t="s">
        <v>633</v>
      </c>
      <c r="C182" s="147" t="s">
        <v>752</v>
      </c>
      <c r="D182" s="147" t="s">
        <v>278</v>
      </c>
      <c r="E182" s="153" t="s">
        <v>279</v>
      </c>
      <c r="F182" s="147" t="s">
        <v>22</v>
      </c>
      <c r="G182" s="154">
        <v>4</v>
      </c>
      <c r="H182" s="207">
        <v>47.89</v>
      </c>
      <c r="I182" s="173">
        <f t="shared" si="43"/>
        <v>59.86</v>
      </c>
      <c r="J182" s="173">
        <f t="shared" si="44"/>
        <v>239.44</v>
      </c>
      <c r="K182" s="207"/>
      <c r="L182" s="173">
        <f t="shared" si="45"/>
        <v>0</v>
      </c>
      <c r="M182" s="173">
        <f t="shared" si="46"/>
        <v>0</v>
      </c>
    </row>
    <row r="183" spans="2:13" ht="45" x14ac:dyDescent="0.25">
      <c r="B183" s="147" t="s">
        <v>634</v>
      </c>
      <c r="C183" s="147" t="s">
        <v>752</v>
      </c>
      <c r="D183" s="180">
        <v>91992</v>
      </c>
      <c r="E183" s="164" t="s">
        <v>246</v>
      </c>
      <c r="F183" s="162" t="s">
        <v>22</v>
      </c>
      <c r="G183" s="154">
        <v>4</v>
      </c>
      <c r="H183" s="207">
        <v>61.21</v>
      </c>
      <c r="I183" s="173">
        <f t="shared" si="43"/>
        <v>76.510000000000005</v>
      </c>
      <c r="J183" s="173">
        <f t="shared" si="44"/>
        <v>306.04000000000002</v>
      </c>
      <c r="K183" s="207"/>
      <c r="L183" s="173">
        <f t="shared" si="45"/>
        <v>0</v>
      </c>
      <c r="M183" s="173">
        <f t="shared" si="46"/>
        <v>0</v>
      </c>
    </row>
    <row r="184" spans="2:13" ht="45" x14ac:dyDescent="0.25">
      <c r="B184" s="147" t="s">
        <v>635</v>
      </c>
      <c r="C184" s="147" t="s">
        <v>752</v>
      </c>
      <c r="D184" s="180">
        <v>91993</v>
      </c>
      <c r="E184" s="164" t="s">
        <v>247</v>
      </c>
      <c r="F184" s="162" t="s">
        <v>22</v>
      </c>
      <c r="G184" s="154">
        <v>11</v>
      </c>
      <c r="H184" s="207">
        <v>63.58</v>
      </c>
      <c r="I184" s="173">
        <f t="shared" si="43"/>
        <v>79.48</v>
      </c>
      <c r="J184" s="173">
        <f t="shared" si="44"/>
        <v>874.28</v>
      </c>
      <c r="K184" s="207"/>
      <c r="L184" s="173">
        <f t="shared" si="45"/>
        <v>0</v>
      </c>
      <c r="M184" s="173">
        <f t="shared" si="46"/>
        <v>0</v>
      </c>
    </row>
    <row r="185" spans="2:13" ht="45" x14ac:dyDescent="0.25">
      <c r="B185" s="147" t="s">
        <v>636</v>
      </c>
      <c r="C185" s="147" t="s">
        <v>752</v>
      </c>
      <c r="D185" s="152">
        <v>91997</v>
      </c>
      <c r="E185" s="153" t="s">
        <v>158</v>
      </c>
      <c r="F185" s="147" t="s">
        <v>22</v>
      </c>
      <c r="G185" s="154">
        <v>17</v>
      </c>
      <c r="H185" s="207">
        <v>49.03</v>
      </c>
      <c r="I185" s="173">
        <f t="shared" si="43"/>
        <v>61.29</v>
      </c>
      <c r="J185" s="173">
        <f t="shared" si="44"/>
        <v>1041.93</v>
      </c>
      <c r="K185" s="207"/>
      <c r="L185" s="173">
        <f t="shared" si="45"/>
        <v>0</v>
      </c>
      <c r="M185" s="173">
        <f t="shared" si="46"/>
        <v>0</v>
      </c>
    </row>
    <row r="186" spans="2:13" ht="45" x14ac:dyDescent="0.25">
      <c r="B186" s="147" t="s">
        <v>637</v>
      </c>
      <c r="C186" s="147" t="s">
        <v>752</v>
      </c>
      <c r="D186" s="152">
        <v>92003</v>
      </c>
      <c r="E186" s="153" t="s">
        <v>468</v>
      </c>
      <c r="F186" s="147" t="s">
        <v>22</v>
      </c>
      <c r="G186" s="154">
        <v>50</v>
      </c>
      <c r="H186" s="207">
        <v>64.63</v>
      </c>
      <c r="I186" s="173">
        <f t="shared" si="43"/>
        <v>80.790000000000006</v>
      </c>
      <c r="J186" s="173">
        <f t="shared" si="44"/>
        <v>4039.5</v>
      </c>
      <c r="K186" s="207"/>
      <c r="L186" s="173">
        <f t="shared" si="45"/>
        <v>0</v>
      </c>
      <c r="M186" s="173">
        <f t="shared" si="46"/>
        <v>0</v>
      </c>
    </row>
    <row r="187" spans="2:13" ht="30" x14ac:dyDescent="0.25">
      <c r="B187" s="147" t="s">
        <v>638</v>
      </c>
      <c r="C187" s="147" t="s">
        <v>750</v>
      </c>
      <c r="D187" s="147" t="s">
        <v>245</v>
      </c>
      <c r="E187" s="153" t="s">
        <v>244</v>
      </c>
      <c r="F187" s="162" t="s">
        <v>22</v>
      </c>
      <c r="G187" s="187">
        <v>2</v>
      </c>
      <c r="H187" s="207">
        <v>21.42</v>
      </c>
      <c r="I187" s="173">
        <f t="shared" si="43"/>
        <v>26.78</v>
      </c>
      <c r="J187" s="173">
        <f t="shared" si="44"/>
        <v>53.56</v>
      </c>
      <c r="K187" s="207"/>
      <c r="L187" s="173">
        <f t="shared" si="45"/>
        <v>0</v>
      </c>
      <c r="M187" s="173">
        <f t="shared" si="46"/>
        <v>0</v>
      </c>
    </row>
    <row r="188" spans="2:13" ht="30" x14ac:dyDescent="0.25">
      <c r="B188" s="147" t="s">
        <v>639</v>
      </c>
      <c r="C188" s="147" t="s">
        <v>752</v>
      </c>
      <c r="D188" s="180">
        <v>98308</v>
      </c>
      <c r="E188" s="164" t="s">
        <v>243</v>
      </c>
      <c r="F188" s="162" t="s">
        <v>22</v>
      </c>
      <c r="G188" s="187">
        <v>16</v>
      </c>
      <c r="H188" s="207">
        <v>37.479999999999997</v>
      </c>
      <c r="I188" s="173">
        <f t="shared" si="43"/>
        <v>46.85</v>
      </c>
      <c r="J188" s="173">
        <f t="shared" si="44"/>
        <v>749.6</v>
      </c>
      <c r="K188" s="207"/>
      <c r="L188" s="173">
        <f t="shared" si="45"/>
        <v>0</v>
      </c>
      <c r="M188" s="173">
        <f t="shared" si="46"/>
        <v>0</v>
      </c>
    </row>
    <row r="189" spans="2:13" ht="30" x14ac:dyDescent="0.25">
      <c r="B189" s="147" t="s">
        <v>640</v>
      </c>
      <c r="C189" s="147" t="s">
        <v>752</v>
      </c>
      <c r="D189" s="180">
        <v>98307</v>
      </c>
      <c r="E189" s="164" t="s">
        <v>242</v>
      </c>
      <c r="F189" s="162" t="s">
        <v>22</v>
      </c>
      <c r="G189" s="187">
        <v>17</v>
      </c>
      <c r="H189" s="207">
        <v>54.32</v>
      </c>
      <c r="I189" s="173">
        <f t="shared" si="43"/>
        <v>67.900000000000006</v>
      </c>
      <c r="J189" s="173">
        <f t="shared" si="44"/>
        <v>1154.3</v>
      </c>
      <c r="K189" s="207"/>
      <c r="L189" s="173">
        <f t="shared" si="45"/>
        <v>0</v>
      </c>
      <c r="M189" s="173">
        <f t="shared" si="46"/>
        <v>0</v>
      </c>
    </row>
    <row r="190" spans="2:13" ht="30" x14ac:dyDescent="0.25">
      <c r="B190" s="147" t="s">
        <v>641</v>
      </c>
      <c r="C190" s="147" t="s">
        <v>752</v>
      </c>
      <c r="D190" s="180">
        <v>100556</v>
      </c>
      <c r="E190" s="164" t="s">
        <v>469</v>
      </c>
      <c r="F190" s="162" t="s">
        <v>22</v>
      </c>
      <c r="G190" s="187">
        <v>1</v>
      </c>
      <c r="H190" s="207">
        <v>47.35</v>
      </c>
      <c r="I190" s="173">
        <f t="shared" si="43"/>
        <v>59.19</v>
      </c>
      <c r="J190" s="173">
        <f t="shared" si="44"/>
        <v>59.19</v>
      </c>
      <c r="K190" s="207"/>
      <c r="L190" s="173">
        <f t="shared" si="45"/>
        <v>0</v>
      </c>
      <c r="M190" s="173">
        <f t="shared" si="46"/>
        <v>0</v>
      </c>
    </row>
    <row r="191" spans="2:13" ht="45" x14ac:dyDescent="0.25">
      <c r="B191" s="147" t="s">
        <v>642</v>
      </c>
      <c r="C191" s="147" t="s">
        <v>699</v>
      </c>
      <c r="D191" s="185">
        <v>90953</v>
      </c>
      <c r="E191" s="186" t="s">
        <v>248</v>
      </c>
      <c r="F191" s="147" t="s">
        <v>22</v>
      </c>
      <c r="G191" s="154">
        <v>73</v>
      </c>
      <c r="H191" s="170">
        <v>275.70999999999998</v>
      </c>
      <c r="I191" s="173">
        <f t="shared" si="43"/>
        <v>344.64</v>
      </c>
      <c r="J191" s="173">
        <f t="shared" si="44"/>
        <v>25158.720000000001</v>
      </c>
      <c r="K191" s="170"/>
      <c r="L191" s="173">
        <f t="shared" si="45"/>
        <v>0</v>
      </c>
      <c r="M191" s="173">
        <f t="shared" si="46"/>
        <v>0</v>
      </c>
    </row>
    <row r="192" spans="2:13" ht="45" x14ac:dyDescent="0.25">
      <c r="B192" s="147" t="s">
        <v>643</v>
      </c>
      <c r="C192" s="147" t="s">
        <v>750</v>
      </c>
      <c r="D192" s="147" t="s">
        <v>43</v>
      </c>
      <c r="E192" s="153" t="s">
        <v>44</v>
      </c>
      <c r="F192" s="147" t="s">
        <v>22</v>
      </c>
      <c r="G192" s="154">
        <v>20</v>
      </c>
      <c r="H192" s="207">
        <v>301.11</v>
      </c>
      <c r="I192" s="173">
        <f t="shared" si="43"/>
        <v>376.39</v>
      </c>
      <c r="J192" s="173">
        <f t="shared" si="44"/>
        <v>7527.8</v>
      </c>
      <c r="K192" s="207"/>
      <c r="L192" s="173">
        <f t="shared" si="45"/>
        <v>0</v>
      </c>
      <c r="M192" s="173">
        <f t="shared" si="46"/>
        <v>0</v>
      </c>
    </row>
    <row r="193" spans="2:13" ht="45" x14ac:dyDescent="0.25">
      <c r="B193" s="147" t="s">
        <v>644</v>
      </c>
      <c r="C193" s="147" t="s">
        <v>752</v>
      </c>
      <c r="D193" s="152">
        <v>97608</v>
      </c>
      <c r="E193" s="153" t="s">
        <v>717</v>
      </c>
      <c r="F193" s="147" t="s">
        <v>22</v>
      </c>
      <c r="G193" s="154">
        <v>4</v>
      </c>
      <c r="H193" s="207">
        <v>130.18</v>
      </c>
      <c r="I193" s="173">
        <f t="shared" si="43"/>
        <v>162.72999999999999</v>
      </c>
      <c r="J193" s="173">
        <f t="shared" ref="J193" si="49">ROUND(I193*G193,2)</f>
        <v>650.91999999999996</v>
      </c>
      <c r="K193" s="207"/>
      <c r="L193" s="173">
        <f t="shared" si="45"/>
        <v>0</v>
      </c>
      <c r="M193" s="173">
        <f t="shared" si="46"/>
        <v>0</v>
      </c>
    </row>
    <row r="194" spans="2:13" ht="30" x14ac:dyDescent="0.25">
      <c r="B194" s="147" t="s">
        <v>645</v>
      </c>
      <c r="C194" s="147" t="s">
        <v>750</v>
      </c>
      <c r="D194" s="147" t="s">
        <v>472</v>
      </c>
      <c r="E194" s="153" t="s">
        <v>471</v>
      </c>
      <c r="F194" s="147" t="s">
        <v>31</v>
      </c>
      <c r="G194" s="154">
        <v>103.3</v>
      </c>
      <c r="H194" s="207">
        <v>172.95</v>
      </c>
      <c r="I194" s="173">
        <f t="shared" si="43"/>
        <v>216.19</v>
      </c>
      <c r="J194" s="173">
        <f t="shared" si="44"/>
        <v>22332.43</v>
      </c>
      <c r="K194" s="207"/>
      <c r="L194" s="173">
        <f t="shared" si="45"/>
        <v>0</v>
      </c>
      <c r="M194" s="173">
        <f t="shared" si="46"/>
        <v>0</v>
      </c>
    </row>
    <row r="195" spans="2:13" ht="30" x14ac:dyDescent="0.25">
      <c r="B195" s="147" t="s">
        <v>754</v>
      </c>
      <c r="C195" s="147" t="s">
        <v>750</v>
      </c>
      <c r="D195" s="147" t="s">
        <v>691</v>
      </c>
      <c r="E195" s="153" t="s">
        <v>718</v>
      </c>
      <c r="F195" s="147" t="s">
        <v>31</v>
      </c>
      <c r="G195" s="154">
        <v>45.9</v>
      </c>
      <c r="H195" s="207">
        <v>224</v>
      </c>
      <c r="I195" s="173">
        <f t="shared" si="43"/>
        <v>280</v>
      </c>
      <c r="J195" s="173">
        <f t="shared" si="44"/>
        <v>12852</v>
      </c>
      <c r="K195" s="207"/>
      <c r="L195" s="173">
        <f t="shared" si="45"/>
        <v>0</v>
      </c>
      <c r="M195" s="173">
        <f t="shared" si="46"/>
        <v>0</v>
      </c>
    </row>
    <row r="196" spans="2:13" ht="30" x14ac:dyDescent="0.25">
      <c r="B196" s="147" t="s">
        <v>755</v>
      </c>
      <c r="C196" s="147" t="s">
        <v>750</v>
      </c>
      <c r="D196" s="147" t="s">
        <v>46</v>
      </c>
      <c r="E196" s="153" t="s">
        <v>45</v>
      </c>
      <c r="F196" s="147" t="s">
        <v>31</v>
      </c>
      <c r="G196" s="154">
        <v>243.10000000000002</v>
      </c>
      <c r="H196" s="207">
        <v>59.85</v>
      </c>
      <c r="I196" s="173">
        <f t="shared" si="43"/>
        <v>74.81</v>
      </c>
      <c r="J196" s="173">
        <f t="shared" si="44"/>
        <v>18186.310000000001</v>
      </c>
      <c r="K196" s="207"/>
      <c r="L196" s="173">
        <f t="shared" si="45"/>
        <v>0</v>
      </c>
      <c r="M196" s="173">
        <f t="shared" si="46"/>
        <v>0</v>
      </c>
    </row>
    <row r="197" spans="2:13" x14ac:dyDescent="0.25">
      <c r="B197" s="157">
        <v>13</v>
      </c>
      <c r="C197" s="157"/>
      <c r="D197" s="157"/>
      <c r="E197" s="158" t="s">
        <v>495</v>
      </c>
      <c r="F197" s="157"/>
      <c r="G197" s="159"/>
      <c r="H197" s="168"/>
      <c r="I197" s="168"/>
      <c r="J197" s="168">
        <f>SUM(J198:J200)</f>
        <v>86118.11</v>
      </c>
      <c r="K197" s="168"/>
      <c r="L197" s="168"/>
      <c r="M197" s="168">
        <f>SUM(M198:M200)</f>
        <v>0</v>
      </c>
    </row>
    <row r="198" spans="2:13" ht="60" x14ac:dyDescent="0.25">
      <c r="B198" s="147" t="s">
        <v>231</v>
      </c>
      <c r="C198" s="147" t="s">
        <v>752</v>
      </c>
      <c r="D198" s="147">
        <v>101563</v>
      </c>
      <c r="E198" s="153" t="s">
        <v>719</v>
      </c>
      <c r="F198" s="147" t="s">
        <v>31</v>
      </c>
      <c r="G198" s="154">
        <v>112.6</v>
      </c>
      <c r="H198" s="207">
        <v>27.4</v>
      </c>
      <c r="I198" s="173">
        <f t="shared" ref="I198:I200" si="50">ROUND(H198*1.25,2)</f>
        <v>34.25</v>
      </c>
      <c r="J198" s="173">
        <f t="shared" ref="J198:J200" si="51">ROUND(I198*G198,2)</f>
        <v>3856.55</v>
      </c>
      <c r="K198" s="207"/>
      <c r="L198" s="173">
        <f t="shared" ref="L198:L200" si="52">ROUND(K198*1.25,2)</f>
        <v>0</v>
      </c>
      <c r="M198" s="173">
        <f t="shared" ref="M198:M200" si="53">ROUND(L198*G198,2)</f>
        <v>0</v>
      </c>
    </row>
    <row r="199" spans="2:13" ht="60" x14ac:dyDescent="0.25">
      <c r="B199" s="147" t="s">
        <v>646</v>
      </c>
      <c r="C199" s="147" t="s">
        <v>752</v>
      </c>
      <c r="D199" s="147">
        <v>101565</v>
      </c>
      <c r="E199" s="153" t="s">
        <v>720</v>
      </c>
      <c r="F199" s="147" t="s">
        <v>31</v>
      </c>
      <c r="G199" s="154">
        <v>450.4</v>
      </c>
      <c r="H199" s="207">
        <v>56.55</v>
      </c>
      <c r="I199" s="173">
        <f t="shared" si="50"/>
        <v>70.69</v>
      </c>
      <c r="J199" s="173">
        <f t="shared" si="51"/>
        <v>31838.78</v>
      </c>
      <c r="K199" s="207"/>
      <c r="L199" s="173">
        <f t="shared" si="52"/>
        <v>0</v>
      </c>
      <c r="M199" s="173">
        <f t="shared" si="53"/>
        <v>0</v>
      </c>
    </row>
    <row r="200" spans="2:13" ht="60" x14ac:dyDescent="0.25">
      <c r="B200" s="147" t="s">
        <v>647</v>
      </c>
      <c r="C200" s="147" t="s">
        <v>752</v>
      </c>
      <c r="D200" s="147">
        <v>101568</v>
      </c>
      <c r="E200" s="153" t="s">
        <v>721</v>
      </c>
      <c r="F200" s="147" t="s">
        <v>31</v>
      </c>
      <c r="G200" s="154">
        <v>420.4</v>
      </c>
      <c r="H200" s="207">
        <v>95.95</v>
      </c>
      <c r="I200" s="173">
        <f t="shared" si="50"/>
        <v>119.94</v>
      </c>
      <c r="J200" s="173">
        <f t="shared" si="51"/>
        <v>50422.78</v>
      </c>
      <c r="K200" s="207"/>
      <c r="L200" s="173">
        <f t="shared" si="52"/>
        <v>0</v>
      </c>
      <c r="M200" s="173">
        <f t="shared" si="53"/>
        <v>0</v>
      </c>
    </row>
    <row r="201" spans="2:13" x14ac:dyDescent="0.25">
      <c r="B201" s="157">
        <v>14</v>
      </c>
      <c r="C201" s="157"/>
      <c r="D201" s="157"/>
      <c r="E201" s="158" t="s">
        <v>206</v>
      </c>
      <c r="F201" s="157"/>
      <c r="G201" s="159"/>
      <c r="H201" s="168"/>
      <c r="I201" s="168"/>
      <c r="J201" s="168">
        <f>SUM(J202:J223)</f>
        <v>51003.27</v>
      </c>
      <c r="K201" s="168"/>
      <c r="L201" s="168"/>
      <c r="M201" s="168">
        <f>SUM(M202:M223)</f>
        <v>0</v>
      </c>
    </row>
    <row r="202" spans="2:13" ht="45" x14ac:dyDescent="0.25">
      <c r="B202" s="147" t="s">
        <v>648</v>
      </c>
      <c r="C202" s="147" t="s">
        <v>752</v>
      </c>
      <c r="D202" s="147" t="s">
        <v>324</v>
      </c>
      <c r="E202" s="155" t="s">
        <v>325</v>
      </c>
      <c r="F202" s="147" t="s">
        <v>31</v>
      </c>
      <c r="G202" s="156">
        <v>104.18</v>
      </c>
      <c r="H202" s="170">
        <v>66.33</v>
      </c>
      <c r="I202" s="173">
        <f t="shared" ref="I202:I223" si="54">ROUND(H202*1.25,2)</f>
        <v>82.91</v>
      </c>
      <c r="J202" s="173">
        <f t="shared" ref="J202:J223" si="55">ROUND(I202*G202,2)</f>
        <v>8637.56</v>
      </c>
      <c r="K202" s="170"/>
      <c r="L202" s="173">
        <f t="shared" ref="L202:L223" si="56">ROUND(K202*1.25,2)</f>
        <v>0</v>
      </c>
      <c r="M202" s="173">
        <f t="shared" ref="M202:M223" si="57">ROUND(L202*G202,2)</f>
        <v>0</v>
      </c>
    </row>
    <row r="203" spans="2:13" ht="45" x14ac:dyDescent="0.25">
      <c r="B203" s="147" t="s">
        <v>649</v>
      </c>
      <c r="C203" s="147" t="s">
        <v>752</v>
      </c>
      <c r="D203" s="147" t="s">
        <v>326</v>
      </c>
      <c r="E203" s="155" t="s">
        <v>327</v>
      </c>
      <c r="F203" s="147" t="s">
        <v>31</v>
      </c>
      <c r="G203" s="156">
        <v>36.21</v>
      </c>
      <c r="H203" s="170">
        <v>102.01</v>
      </c>
      <c r="I203" s="173">
        <f t="shared" si="54"/>
        <v>127.51</v>
      </c>
      <c r="J203" s="173">
        <f t="shared" si="55"/>
        <v>4617.1400000000003</v>
      </c>
      <c r="K203" s="170"/>
      <c r="L203" s="173">
        <f t="shared" si="56"/>
        <v>0</v>
      </c>
      <c r="M203" s="173">
        <f t="shared" si="57"/>
        <v>0</v>
      </c>
    </row>
    <row r="204" spans="2:13" ht="45" x14ac:dyDescent="0.25">
      <c r="B204" s="147" t="s">
        <v>650</v>
      </c>
      <c r="C204" s="147" t="s">
        <v>752</v>
      </c>
      <c r="D204" s="150">
        <v>103837</v>
      </c>
      <c r="E204" s="155" t="s">
        <v>473</v>
      </c>
      <c r="F204" s="147" t="s">
        <v>31</v>
      </c>
      <c r="G204" s="156">
        <v>86.509999999999991</v>
      </c>
      <c r="H204" s="170">
        <v>128.34</v>
      </c>
      <c r="I204" s="173">
        <f t="shared" si="54"/>
        <v>160.43</v>
      </c>
      <c r="J204" s="173">
        <f t="shared" si="55"/>
        <v>13878.8</v>
      </c>
      <c r="K204" s="170"/>
      <c r="L204" s="173">
        <f t="shared" si="56"/>
        <v>0</v>
      </c>
      <c r="M204" s="173">
        <f t="shared" si="57"/>
        <v>0</v>
      </c>
    </row>
    <row r="205" spans="2:13" ht="30" x14ac:dyDescent="0.25">
      <c r="B205" s="147" t="s">
        <v>651</v>
      </c>
      <c r="C205" s="147" t="s">
        <v>750</v>
      </c>
      <c r="D205" s="147" t="s">
        <v>474</v>
      </c>
      <c r="E205" s="155" t="s">
        <v>687</v>
      </c>
      <c r="F205" s="147" t="s">
        <v>31</v>
      </c>
      <c r="G205" s="156">
        <v>40.269999999999996</v>
      </c>
      <c r="H205" s="207">
        <v>250.57</v>
      </c>
      <c r="I205" s="173">
        <f t="shared" si="54"/>
        <v>313.20999999999998</v>
      </c>
      <c r="J205" s="173">
        <f t="shared" si="55"/>
        <v>12612.97</v>
      </c>
      <c r="K205" s="207"/>
      <c r="L205" s="173">
        <f t="shared" si="56"/>
        <v>0</v>
      </c>
      <c r="M205" s="173">
        <f t="shared" si="57"/>
        <v>0</v>
      </c>
    </row>
    <row r="206" spans="2:13" ht="45" x14ac:dyDescent="0.25">
      <c r="B206" s="147" t="s">
        <v>652</v>
      </c>
      <c r="C206" s="147" t="s">
        <v>752</v>
      </c>
      <c r="D206" s="152">
        <v>92311</v>
      </c>
      <c r="E206" s="153" t="s">
        <v>475</v>
      </c>
      <c r="F206" s="188" t="s">
        <v>22</v>
      </c>
      <c r="G206" s="156">
        <v>35</v>
      </c>
      <c r="H206" s="170">
        <v>14.92</v>
      </c>
      <c r="I206" s="173">
        <f t="shared" si="54"/>
        <v>18.649999999999999</v>
      </c>
      <c r="J206" s="173">
        <f t="shared" si="55"/>
        <v>652.75</v>
      </c>
      <c r="K206" s="170"/>
      <c r="L206" s="173">
        <f t="shared" si="56"/>
        <v>0</v>
      </c>
      <c r="M206" s="173">
        <f t="shared" si="57"/>
        <v>0</v>
      </c>
    </row>
    <row r="207" spans="2:13" ht="45" x14ac:dyDescent="0.25">
      <c r="B207" s="147" t="s">
        <v>653</v>
      </c>
      <c r="C207" s="147" t="s">
        <v>752</v>
      </c>
      <c r="D207" s="152">
        <v>92312</v>
      </c>
      <c r="E207" s="153" t="s">
        <v>476</v>
      </c>
      <c r="F207" s="188" t="s">
        <v>22</v>
      </c>
      <c r="G207" s="156">
        <v>6</v>
      </c>
      <c r="H207" s="207">
        <v>24.02</v>
      </c>
      <c r="I207" s="173">
        <f t="shared" si="54"/>
        <v>30.03</v>
      </c>
      <c r="J207" s="173">
        <f t="shared" si="55"/>
        <v>180.18</v>
      </c>
      <c r="K207" s="207"/>
      <c r="L207" s="173">
        <f t="shared" si="56"/>
        <v>0</v>
      </c>
      <c r="M207" s="173">
        <f t="shared" si="57"/>
        <v>0</v>
      </c>
    </row>
    <row r="208" spans="2:13" ht="45" x14ac:dyDescent="0.25">
      <c r="B208" s="147" t="s">
        <v>654</v>
      </c>
      <c r="C208" s="147" t="s">
        <v>752</v>
      </c>
      <c r="D208" s="152">
        <v>92313</v>
      </c>
      <c r="E208" s="153" t="s">
        <v>477</v>
      </c>
      <c r="F208" s="188" t="s">
        <v>22</v>
      </c>
      <c r="G208" s="156">
        <v>10</v>
      </c>
      <c r="H208" s="207">
        <v>33.97</v>
      </c>
      <c r="I208" s="173">
        <f t="shared" si="54"/>
        <v>42.46</v>
      </c>
      <c r="J208" s="173">
        <f t="shared" si="55"/>
        <v>424.6</v>
      </c>
      <c r="K208" s="207"/>
      <c r="L208" s="173">
        <f t="shared" si="56"/>
        <v>0</v>
      </c>
      <c r="M208" s="173">
        <f t="shared" si="57"/>
        <v>0</v>
      </c>
    </row>
    <row r="209" spans="2:13" ht="45" x14ac:dyDescent="0.25">
      <c r="B209" s="147" t="s">
        <v>655</v>
      </c>
      <c r="C209" s="147" t="s">
        <v>752</v>
      </c>
      <c r="D209" s="152">
        <v>92314</v>
      </c>
      <c r="E209" s="153" t="s">
        <v>478</v>
      </c>
      <c r="F209" s="188" t="s">
        <v>22</v>
      </c>
      <c r="G209" s="156">
        <v>19</v>
      </c>
      <c r="H209" s="207">
        <v>10.119999999999999</v>
      </c>
      <c r="I209" s="173">
        <f t="shared" si="54"/>
        <v>12.65</v>
      </c>
      <c r="J209" s="173">
        <f t="shared" si="55"/>
        <v>240.35</v>
      </c>
      <c r="K209" s="207"/>
      <c r="L209" s="173">
        <f t="shared" si="56"/>
        <v>0</v>
      </c>
      <c r="M209" s="173">
        <f t="shared" si="57"/>
        <v>0</v>
      </c>
    </row>
    <row r="210" spans="2:13" ht="45" x14ac:dyDescent="0.25">
      <c r="B210" s="147" t="s">
        <v>656</v>
      </c>
      <c r="C210" s="147" t="s">
        <v>752</v>
      </c>
      <c r="D210" s="152">
        <v>92315</v>
      </c>
      <c r="E210" s="153" t="s">
        <v>479</v>
      </c>
      <c r="F210" s="188" t="s">
        <v>22</v>
      </c>
      <c r="G210" s="156">
        <v>8</v>
      </c>
      <c r="H210" s="207">
        <v>14.33</v>
      </c>
      <c r="I210" s="173">
        <f t="shared" si="54"/>
        <v>17.91</v>
      </c>
      <c r="J210" s="173">
        <f t="shared" si="55"/>
        <v>143.28</v>
      </c>
      <c r="K210" s="207"/>
      <c r="L210" s="173">
        <f t="shared" si="56"/>
        <v>0</v>
      </c>
      <c r="M210" s="173">
        <f t="shared" si="57"/>
        <v>0</v>
      </c>
    </row>
    <row r="211" spans="2:13" ht="45" x14ac:dyDescent="0.25">
      <c r="B211" s="147" t="s">
        <v>657</v>
      </c>
      <c r="C211" s="147" t="s">
        <v>752</v>
      </c>
      <c r="D211" s="152">
        <v>92316</v>
      </c>
      <c r="E211" s="153" t="s">
        <v>480</v>
      </c>
      <c r="F211" s="188" t="s">
        <v>22</v>
      </c>
      <c r="G211" s="156">
        <v>16</v>
      </c>
      <c r="H211" s="207">
        <v>21.1</v>
      </c>
      <c r="I211" s="173">
        <f t="shared" si="54"/>
        <v>26.38</v>
      </c>
      <c r="J211" s="173">
        <f t="shared" si="55"/>
        <v>422.08</v>
      </c>
      <c r="K211" s="207"/>
      <c r="L211" s="173">
        <f t="shared" si="56"/>
        <v>0</v>
      </c>
      <c r="M211" s="173">
        <f t="shared" si="57"/>
        <v>0</v>
      </c>
    </row>
    <row r="212" spans="2:13" ht="45" x14ac:dyDescent="0.25">
      <c r="B212" s="147" t="s">
        <v>658</v>
      </c>
      <c r="C212" s="147" t="s">
        <v>752</v>
      </c>
      <c r="D212" s="152">
        <v>92317</v>
      </c>
      <c r="E212" s="153" t="s">
        <v>481</v>
      </c>
      <c r="F212" s="188" t="s">
        <v>22</v>
      </c>
      <c r="G212" s="156">
        <v>12</v>
      </c>
      <c r="H212" s="207">
        <v>21.07</v>
      </c>
      <c r="I212" s="173">
        <f t="shared" si="54"/>
        <v>26.34</v>
      </c>
      <c r="J212" s="173">
        <f t="shared" si="55"/>
        <v>316.08</v>
      </c>
      <c r="K212" s="207"/>
      <c r="L212" s="173">
        <f t="shared" si="56"/>
        <v>0</v>
      </c>
      <c r="M212" s="173">
        <f t="shared" si="57"/>
        <v>0</v>
      </c>
    </row>
    <row r="213" spans="2:13" ht="45" x14ac:dyDescent="0.25">
      <c r="B213" s="147" t="s">
        <v>659</v>
      </c>
      <c r="C213" s="147" t="s">
        <v>752</v>
      </c>
      <c r="D213" s="152">
        <v>92318</v>
      </c>
      <c r="E213" s="153" t="s">
        <v>482</v>
      </c>
      <c r="F213" s="188" t="s">
        <v>22</v>
      </c>
      <c r="G213" s="156">
        <v>5</v>
      </c>
      <c r="H213" s="207">
        <v>31.75</v>
      </c>
      <c r="I213" s="173">
        <f t="shared" si="54"/>
        <v>39.69</v>
      </c>
      <c r="J213" s="173">
        <f t="shared" si="55"/>
        <v>198.45</v>
      </c>
      <c r="K213" s="207"/>
      <c r="L213" s="173">
        <f t="shared" si="56"/>
        <v>0</v>
      </c>
      <c r="M213" s="173">
        <f t="shared" si="57"/>
        <v>0</v>
      </c>
    </row>
    <row r="214" spans="2:13" ht="45" x14ac:dyDescent="0.25">
      <c r="B214" s="147" t="s">
        <v>660</v>
      </c>
      <c r="C214" s="147" t="s">
        <v>752</v>
      </c>
      <c r="D214" s="152">
        <v>92319</v>
      </c>
      <c r="E214" s="153" t="s">
        <v>483</v>
      </c>
      <c r="F214" s="188" t="s">
        <v>22</v>
      </c>
      <c r="G214" s="156">
        <v>2</v>
      </c>
      <c r="H214" s="207">
        <v>43.62</v>
      </c>
      <c r="I214" s="173">
        <f t="shared" si="54"/>
        <v>54.53</v>
      </c>
      <c r="J214" s="173">
        <f t="shared" si="55"/>
        <v>109.06</v>
      </c>
      <c r="K214" s="207"/>
      <c r="L214" s="173">
        <f t="shared" si="56"/>
        <v>0</v>
      </c>
      <c r="M214" s="173">
        <f t="shared" si="57"/>
        <v>0</v>
      </c>
    </row>
    <row r="215" spans="2:13" ht="60" x14ac:dyDescent="0.25">
      <c r="B215" s="147" t="s">
        <v>661</v>
      </c>
      <c r="C215" s="147" t="s">
        <v>752</v>
      </c>
      <c r="D215" s="150">
        <v>103864</v>
      </c>
      <c r="E215" s="153" t="s">
        <v>484</v>
      </c>
      <c r="F215" s="188" t="s">
        <v>22</v>
      </c>
      <c r="G215" s="156">
        <v>6</v>
      </c>
      <c r="H215" s="207">
        <v>25.2</v>
      </c>
      <c r="I215" s="173">
        <f t="shared" si="54"/>
        <v>31.5</v>
      </c>
      <c r="J215" s="173">
        <f t="shared" si="55"/>
        <v>189</v>
      </c>
      <c r="K215" s="207"/>
      <c r="L215" s="173">
        <f t="shared" si="56"/>
        <v>0</v>
      </c>
      <c r="M215" s="173">
        <f t="shared" si="57"/>
        <v>0</v>
      </c>
    </row>
    <row r="216" spans="2:13" ht="30" x14ac:dyDescent="0.25">
      <c r="B216" s="147" t="s">
        <v>662</v>
      </c>
      <c r="C216" s="147" t="s">
        <v>71</v>
      </c>
      <c r="D216" s="147" t="s">
        <v>253</v>
      </c>
      <c r="E216" s="153" t="s">
        <v>254</v>
      </c>
      <c r="F216" s="188" t="s">
        <v>22</v>
      </c>
      <c r="G216" s="156">
        <v>16</v>
      </c>
      <c r="H216" s="173">
        <v>62.803333333333342</v>
      </c>
      <c r="I216" s="173">
        <f t="shared" si="54"/>
        <v>78.5</v>
      </c>
      <c r="J216" s="173">
        <f t="shared" si="55"/>
        <v>1256</v>
      </c>
      <c r="K216" s="173"/>
      <c r="L216" s="173">
        <f t="shared" si="56"/>
        <v>0</v>
      </c>
      <c r="M216" s="173">
        <f t="shared" si="57"/>
        <v>0</v>
      </c>
    </row>
    <row r="217" spans="2:13" ht="30" x14ac:dyDescent="0.25">
      <c r="B217" s="147" t="s">
        <v>663</v>
      </c>
      <c r="C217" s="147" t="s">
        <v>71</v>
      </c>
      <c r="D217" s="147" t="s">
        <v>257</v>
      </c>
      <c r="E217" s="153" t="s">
        <v>251</v>
      </c>
      <c r="F217" s="163" t="s">
        <v>22</v>
      </c>
      <c r="G217" s="154">
        <v>16</v>
      </c>
      <c r="H217" s="173">
        <v>6.7700000000000005</v>
      </c>
      <c r="I217" s="173">
        <f t="shared" si="54"/>
        <v>8.4600000000000009</v>
      </c>
      <c r="J217" s="173">
        <f t="shared" si="55"/>
        <v>135.36000000000001</v>
      </c>
      <c r="K217" s="173"/>
      <c r="L217" s="173">
        <f t="shared" si="56"/>
        <v>0</v>
      </c>
      <c r="M217" s="173">
        <f t="shared" si="57"/>
        <v>0</v>
      </c>
    </row>
    <row r="218" spans="2:13" ht="30" x14ac:dyDescent="0.25">
      <c r="B218" s="147" t="s">
        <v>664</v>
      </c>
      <c r="C218" s="147" t="s">
        <v>752</v>
      </c>
      <c r="D218" s="152">
        <v>95248</v>
      </c>
      <c r="E218" s="153" t="s">
        <v>485</v>
      </c>
      <c r="F218" s="188" t="s">
        <v>22</v>
      </c>
      <c r="G218" s="156">
        <v>10</v>
      </c>
      <c r="H218" s="207">
        <v>45.68</v>
      </c>
      <c r="I218" s="173">
        <f t="shared" si="54"/>
        <v>57.1</v>
      </c>
      <c r="J218" s="173">
        <f t="shared" si="55"/>
        <v>571</v>
      </c>
      <c r="K218" s="207"/>
      <c r="L218" s="173">
        <f t="shared" si="56"/>
        <v>0</v>
      </c>
      <c r="M218" s="173">
        <f t="shared" si="57"/>
        <v>0</v>
      </c>
    </row>
    <row r="219" spans="2:13" ht="30" x14ac:dyDescent="0.25">
      <c r="B219" s="147" t="s">
        <v>665</v>
      </c>
      <c r="C219" s="147" t="s">
        <v>752</v>
      </c>
      <c r="D219" s="152">
        <v>95249</v>
      </c>
      <c r="E219" s="153" t="s">
        <v>486</v>
      </c>
      <c r="F219" s="188" t="s">
        <v>22</v>
      </c>
      <c r="G219" s="156">
        <v>1</v>
      </c>
      <c r="H219" s="207">
        <v>54.48</v>
      </c>
      <c r="I219" s="173">
        <f t="shared" si="54"/>
        <v>68.099999999999994</v>
      </c>
      <c r="J219" s="173">
        <f t="shared" si="55"/>
        <v>68.099999999999994</v>
      </c>
      <c r="K219" s="207"/>
      <c r="L219" s="173">
        <f t="shared" si="56"/>
        <v>0</v>
      </c>
      <c r="M219" s="173">
        <f t="shared" si="57"/>
        <v>0</v>
      </c>
    </row>
    <row r="220" spans="2:13" ht="30" x14ac:dyDescent="0.25">
      <c r="B220" s="147" t="s">
        <v>666</v>
      </c>
      <c r="C220" s="147" t="s">
        <v>699</v>
      </c>
      <c r="D220" s="185">
        <v>171074</v>
      </c>
      <c r="E220" s="153" t="s">
        <v>239</v>
      </c>
      <c r="F220" s="188" t="s">
        <v>22</v>
      </c>
      <c r="G220" s="156">
        <v>4</v>
      </c>
      <c r="H220" s="170">
        <v>100.27</v>
      </c>
      <c r="I220" s="173">
        <f t="shared" si="54"/>
        <v>125.34</v>
      </c>
      <c r="J220" s="173">
        <f t="shared" si="55"/>
        <v>501.36</v>
      </c>
      <c r="K220" s="170"/>
      <c r="L220" s="173">
        <f t="shared" si="56"/>
        <v>0</v>
      </c>
      <c r="M220" s="173">
        <f t="shared" si="57"/>
        <v>0</v>
      </c>
    </row>
    <row r="221" spans="2:13" ht="30" x14ac:dyDescent="0.25">
      <c r="B221" s="147" t="s">
        <v>667</v>
      </c>
      <c r="C221" s="147" t="s">
        <v>699</v>
      </c>
      <c r="D221" s="185">
        <v>171076</v>
      </c>
      <c r="E221" s="153" t="s">
        <v>240</v>
      </c>
      <c r="F221" s="188" t="s">
        <v>22</v>
      </c>
      <c r="G221" s="156">
        <v>4</v>
      </c>
      <c r="H221" s="170">
        <v>628.66</v>
      </c>
      <c r="I221" s="173">
        <f t="shared" si="54"/>
        <v>785.83</v>
      </c>
      <c r="J221" s="173">
        <f t="shared" si="55"/>
        <v>3143.32</v>
      </c>
      <c r="K221" s="170"/>
      <c r="L221" s="173">
        <f t="shared" si="56"/>
        <v>0</v>
      </c>
      <c r="M221" s="173">
        <f t="shared" si="57"/>
        <v>0</v>
      </c>
    </row>
    <row r="222" spans="2:13" ht="30" x14ac:dyDescent="0.25">
      <c r="B222" s="147" t="s">
        <v>668</v>
      </c>
      <c r="C222" s="147" t="s">
        <v>71</v>
      </c>
      <c r="D222" s="147" t="s">
        <v>255</v>
      </c>
      <c r="E222" s="153" t="s">
        <v>256</v>
      </c>
      <c r="F222" s="188" t="s">
        <v>22</v>
      </c>
      <c r="G222" s="156">
        <v>1</v>
      </c>
      <c r="H222" s="170">
        <v>1933.3333333333333</v>
      </c>
      <c r="I222" s="173">
        <f t="shared" si="54"/>
        <v>2416.67</v>
      </c>
      <c r="J222" s="173">
        <f t="shared" si="55"/>
        <v>2416.67</v>
      </c>
      <c r="K222" s="170"/>
      <c r="L222" s="173">
        <f t="shared" si="56"/>
        <v>0</v>
      </c>
      <c r="M222" s="173">
        <f t="shared" si="57"/>
        <v>0</v>
      </c>
    </row>
    <row r="223" spans="2:13" ht="75" x14ac:dyDescent="0.25">
      <c r="B223" s="147" t="s">
        <v>669</v>
      </c>
      <c r="C223" s="147" t="s">
        <v>752</v>
      </c>
      <c r="D223" s="152" t="s">
        <v>259</v>
      </c>
      <c r="E223" s="186" t="s">
        <v>260</v>
      </c>
      <c r="F223" s="161" t="s">
        <v>31</v>
      </c>
      <c r="G223" s="189">
        <v>57.260000000000005</v>
      </c>
      <c r="H223" s="207">
        <v>4.04</v>
      </c>
      <c r="I223" s="173">
        <f t="shared" si="54"/>
        <v>5.05</v>
      </c>
      <c r="J223" s="173">
        <f t="shared" si="55"/>
        <v>289.16000000000003</v>
      </c>
      <c r="K223" s="207"/>
      <c r="L223" s="173">
        <f t="shared" si="56"/>
        <v>0</v>
      </c>
      <c r="M223" s="173">
        <f t="shared" si="57"/>
        <v>0</v>
      </c>
    </row>
    <row r="224" spans="2:13" x14ac:dyDescent="0.25">
      <c r="B224" s="157">
        <v>15</v>
      </c>
      <c r="C224" s="157"/>
      <c r="D224" s="157"/>
      <c r="E224" s="158" t="s">
        <v>538</v>
      </c>
      <c r="F224" s="157"/>
      <c r="G224" s="179"/>
      <c r="H224" s="168"/>
      <c r="I224" s="168"/>
      <c r="J224" s="168">
        <f>SUM(J225:J246)</f>
        <v>40589.449999999997</v>
      </c>
      <c r="K224" s="168"/>
      <c r="L224" s="168"/>
      <c r="M224" s="168">
        <f>SUM(M225:M246)</f>
        <v>0</v>
      </c>
    </row>
    <row r="225" spans="2:13" x14ac:dyDescent="0.25">
      <c r="B225" s="148"/>
      <c r="C225" s="147"/>
      <c r="D225" s="147"/>
      <c r="E225" s="151" t="s">
        <v>496</v>
      </c>
      <c r="F225" s="147"/>
      <c r="G225" s="154"/>
      <c r="H225" s="174"/>
      <c r="I225" s="174"/>
      <c r="J225" s="173"/>
      <c r="K225" s="174"/>
      <c r="L225" s="174"/>
      <c r="M225" s="173"/>
    </row>
    <row r="226" spans="2:13" ht="30" x14ac:dyDescent="0.25">
      <c r="B226" s="147" t="s">
        <v>670</v>
      </c>
      <c r="C226" s="147" t="s">
        <v>750</v>
      </c>
      <c r="D226" s="150" t="s">
        <v>497</v>
      </c>
      <c r="E226" s="153" t="s">
        <v>498</v>
      </c>
      <c r="F226" s="147" t="s">
        <v>31</v>
      </c>
      <c r="G226" s="154">
        <v>44.08</v>
      </c>
      <c r="H226" s="207">
        <v>124.06</v>
      </c>
      <c r="I226" s="173">
        <f t="shared" ref="I226:I228" si="58">ROUND(H226*1.25,2)</f>
        <v>155.08000000000001</v>
      </c>
      <c r="J226" s="173">
        <f t="shared" ref="J226:J228" si="59">ROUND(I226*G226,2)</f>
        <v>6835.93</v>
      </c>
      <c r="K226" s="207"/>
      <c r="L226" s="173">
        <f t="shared" ref="L226:L228" si="60">ROUND(K226*1.25,2)</f>
        <v>0</v>
      </c>
      <c r="M226" s="173">
        <f t="shared" ref="M226:M228" si="61">ROUND(L226*G226,2)</f>
        <v>0</v>
      </c>
    </row>
    <row r="227" spans="2:13" ht="45" x14ac:dyDescent="0.25">
      <c r="B227" s="147" t="s">
        <v>671</v>
      </c>
      <c r="C227" s="147" t="s">
        <v>750</v>
      </c>
      <c r="D227" s="150" t="s">
        <v>499</v>
      </c>
      <c r="E227" s="153" t="s">
        <v>500</v>
      </c>
      <c r="F227" s="147" t="s">
        <v>31</v>
      </c>
      <c r="G227" s="160">
        <v>44.08</v>
      </c>
      <c r="H227" s="207">
        <v>37.659999999999997</v>
      </c>
      <c r="I227" s="173">
        <f t="shared" si="58"/>
        <v>47.08</v>
      </c>
      <c r="J227" s="173">
        <f t="shared" si="59"/>
        <v>2075.29</v>
      </c>
      <c r="K227" s="207"/>
      <c r="L227" s="173">
        <f t="shared" si="60"/>
        <v>0</v>
      </c>
      <c r="M227" s="173">
        <f t="shared" si="61"/>
        <v>0</v>
      </c>
    </row>
    <row r="228" spans="2:13" ht="45" x14ac:dyDescent="0.25">
      <c r="B228" s="147" t="s">
        <v>672</v>
      </c>
      <c r="C228" s="147" t="s">
        <v>752</v>
      </c>
      <c r="D228" s="150">
        <v>90460</v>
      </c>
      <c r="E228" s="153" t="s">
        <v>501</v>
      </c>
      <c r="F228" s="147" t="s">
        <v>31</v>
      </c>
      <c r="G228" s="154">
        <v>44.08</v>
      </c>
      <c r="H228" s="207">
        <v>12.27</v>
      </c>
      <c r="I228" s="173">
        <f t="shared" si="58"/>
        <v>15.34</v>
      </c>
      <c r="J228" s="173">
        <f t="shared" si="59"/>
        <v>676.19</v>
      </c>
      <c r="K228" s="207"/>
      <c r="L228" s="173">
        <f t="shared" si="60"/>
        <v>0</v>
      </c>
      <c r="M228" s="173">
        <f t="shared" si="61"/>
        <v>0</v>
      </c>
    </row>
    <row r="229" spans="2:13" s="12" customFormat="1" x14ac:dyDescent="0.25">
      <c r="B229" s="148"/>
      <c r="C229" s="148"/>
      <c r="D229" s="149"/>
      <c r="E229" s="151" t="s">
        <v>502</v>
      </c>
      <c r="F229" s="148"/>
      <c r="G229" s="190"/>
      <c r="H229" s="169"/>
      <c r="I229" s="173"/>
      <c r="J229" s="173"/>
      <c r="K229" s="169"/>
      <c r="L229" s="173"/>
      <c r="M229" s="173"/>
    </row>
    <row r="230" spans="2:13" ht="30" x14ac:dyDescent="0.25">
      <c r="B230" s="147" t="s">
        <v>673</v>
      </c>
      <c r="C230" s="147" t="s">
        <v>750</v>
      </c>
      <c r="D230" s="150" t="s">
        <v>503</v>
      </c>
      <c r="E230" s="153" t="s">
        <v>751</v>
      </c>
      <c r="F230" s="147" t="s">
        <v>442</v>
      </c>
      <c r="G230" s="154">
        <v>2</v>
      </c>
      <c r="H230" s="207">
        <v>1982.13</v>
      </c>
      <c r="I230" s="173">
        <f>ROUND(H230*1.25,2)</f>
        <v>2477.66</v>
      </c>
      <c r="J230" s="173">
        <f>ROUND(I230*G230,2)</f>
        <v>4955.32</v>
      </c>
      <c r="K230" s="207"/>
      <c r="L230" s="173">
        <f>ROUND(K230*1.25,2)</f>
        <v>0</v>
      </c>
      <c r="M230" s="173">
        <f>ROUND(L230*G230,2)</f>
        <v>0</v>
      </c>
    </row>
    <row r="231" spans="2:13" s="12" customFormat="1" x14ac:dyDescent="0.25">
      <c r="B231" s="148"/>
      <c r="C231" s="147"/>
      <c r="D231" s="149"/>
      <c r="E231" s="151" t="s">
        <v>504</v>
      </c>
      <c r="F231" s="148"/>
      <c r="G231" s="190"/>
      <c r="H231" s="169"/>
      <c r="I231" s="173"/>
      <c r="J231" s="173"/>
      <c r="K231" s="169"/>
      <c r="L231" s="173"/>
      <c r="M231" s="173"/>
    </row>
    <row r="232" spans="2:13" ht="30" x14ac:dyDescent="0.25">
      <c r="B232" s="147" t="s">
        <v>674</v>
      </c>
      <c r="C232" s="147" t="s">
        <v>750</v>
      </c>
      <c r="D232" s="150" t="s">
        <v>505</v>
      </c>
      <c r="E232" s="153" t="s">
        <v>506</v>
      </c>
      <c r="F232" s="147" t="s">
        <v>22</v>
      </c>
      <c r="G232" s="154">
        <v>2</v>
      </c>
      <c r="H232" s="207">
        <v>2407.23</v>
      </c>
      <c r="I232" s="173">
        <f t="shared" ref="I232:I233" si="62">ROUND(H232*1.25,2)</f>
        <v>3009.04</v>
      </c>
      <c r="J232" s="173">
        <f t="shared" ref="J232:J233" si="63">ROUND(I232*G232,2)</f>
        <v>6018.08</v>
      </c>
      <c r="K232" s="207"/>
      <c r="L232" s="173">
        <f t="shared" ref="L232:L233" si="64">ROUND(K232*1.25,2)</f>
        <v>0</v>
      </c>
      <c r="M232" s="173">
        <f t="shared" ref="M232:M233" si="65">ROUND(L232*G232,2)</f>
        <v>0</v>
      </c>
    </row>
    <row r="233" spans="2:13" ht="30" x14ac:dyDescent="0.25">
      <c r="B233" s="147" t="s">
        <v>675</v>
      </c>
      <c r="C233" s="147" t="s">
        <v>750</v>
      </c>
      <c r="D233" s="150" t="s">
        <v>507</v>
      </c>
      <c r="E233" s="153" t="s">
        <v>508</v>
      </c>
      <c r="F233" s="147" t="s">
        <v>22</v>
      </c>
      <c r="G233" s="154">
        <v>2</v>
      </c>
      <c r="H233" s="207">
        <v>1057.55</v>
      </c>
      <c r="I233" s="173">
        <f t="shared" si="62"/>
        <v>1321.94</v>
      </c>
      <c r="J233" s="173">
        <f t="shared" si="63"/>
        <v>2643.88</v>
      </c>
      <c r="K233" s="207"/>
      <c r="L233" s="173">
        <f t="shared" si="64"/>
        <v>0</v>
      </c>
      <c r="M233" s="173">
        <f t="shared" si="65"/>
        <v>0</v>
      </c>
    </row>
    <row r="234" spans="2:13" x14ac:dyDescent="0.25">
      <c r="B234" s="148"/>
      <c r="C234" s="147"/>
      <c r="D234" s="150"/>
      <c r="E234" s="151" t="s">
        <v>509</v>
      </c>
      <c r="F234" s="147"/>
      <c r="G234" s="154"/>
      <c r="H234" s="170"/>
      <c r="I234" s="173"/>
      <c r="J234" s="173"/>
      <c r="K234" s="170"/>
      <c r="L234" s="173"/>
      <c r="M234" s="173"/>
    </row>
    <row r="235" spans="2:13" ht="30" x14ac:dyDescent="0.25">
      <c r="B235" s="147" t="s">
        <v>676</v>
      </c>
      <c r="C235" s="147" t="s">
        <v>750</v>
      </c>
      <c r="D235" s="150" t="s">
        <v>510</v>
      </c>
      <c r="E235" s="153" t="s">
        <v>511</v>
      </c>
      <c r="F235" s="147" t="s">
        <v>215</v>
      </c>
      <c r="G235" s="154">
        <v>161.39104999999998</v>
      </c>
      <c r="H235" s="207">
        <v>52.24</v>
      </c>
      <c r="I235" s="173">
        <f t="shared" ref="I235:I237" si="66">ROUND(H235*1.25,2)</f>
        <v>65.3</v>
      </c>
      <c r="J235" s="173">
        <f t="shared" ref="J235:J237" si="67">ROUND(I235*G235,2)</f>
        <v>10538.84</v>
      </c>
      <c r="K235" s="207"/>
      <c r="L235" s="173">
        <f t="shared" ref="L235:L237" si="68">ROUND(K235*1.25,2)</f>
        <v>0</v>
      </c>
      <c r="M235" s="173">
        <f t="shared" ref="M235:M237" si="69">ROUND(L235*G235,2)</f>
        <v>0</v>
      </c>
    </row>
    <row r="236" spans="2:13" ht="30" x14ac:dyDescent="0.25">
      <c r="B236" s="147" t="s">
        <v>677</v>
      </c>
      <c r="C236" s="147" t="s">
        <v>750</v>
      </c>
      <c r="D236" s="150" t="s">
        <v>512</v>
      </c>
      <c r="E236" s="153" t="s">
        <v>513</v>
      </c>
      <c r="F236" s="147" t="s">
        <v>18</v>
      </c>
      <c r="G236" s="154">
        <v>30.600999999999992</v>
      </c>
      <c r="H236" s="207">
        <v>24.53</v>
      </c>
      <c r="I236" s="173">
        <f t="shared" si="66"/>
        <v>30.66</v>
      </c>
      <c r="J236" s="173">
        <f t="shared" si="67"/>
        <v>938.23</v>
      </c>
      <c r="K236" s="207"/>
      <c r="L236" s="173">
        <f t="shared" si="68"/>
        <v>0</v>
      </c>
      <c r="M236" s="173">
        <f t="shared" si="69"/>
        <v>0</v>
      </c>
    </row>
    <row r="237" spans="2:13" ht="30" x14ac:dyDescent="0.25">
      <c r="B237" s="147" t="s">
        <v>678</v>
      </c>
      <c r="C237" s="147" t="s">
        <v>752</v>
      </c>
      <c r="D237" s="150" t="s">
        <v>514</v>
      </c>
      <c r="E237" s="153" t="s">
        <v>515</v>
      </c>
      <c r="F237" s="147" t="s">
        <v>18</v>
      </c>
      <c r="G237" s="154">
        <v>30.600999999999992</v>
      </c>
      <c r="H237" s="207">
        <v>14.44</v>
      </c>
      <c r="I237" s="173">
        <f t="shared" si="66"/>
        <v>18.05</v>
      </c>
      <c r="J237" s="173">
        <f t="shared" si="67"/>
        <v>552.35</v>
      </c>
      <c r="K237" s="207"/>
      <c r="L237" s="173">
        <f t="shared" si="68"/>
        <v>0</v>
      </c>
      <c r="M237" s="173">
        <f t="shared" si="69"/>
        <v>0</v>
      </c>
    </row>
    <row r="238" spans="2:13" s="12" customFormat="1" x14ac:dyDescent="0.25">
      <c r="B238" s="147"/>
      <c r="C238" s="148"/>
      <c r="D238" s="149"/>
      <c r="E238" s="151" t="s">
        <v>539</v>
      </c>
      <c r="F238" s="148"/>
      <c r="G238" s="190"/>
      <c r="H238" s="169"/>
      <c r="I238" s="173"/>
      <c r="J238" s="173"/>
      <c r="K238" s="169"/>
      <c r="L238" s="173"/>
      <c r="M238" s="173"/>
    </row>
    <row r="239" spans="2:13" ht="30" x14ac:dyDescent="0.25">
      <c r="B239" s="147" t="s">
        <v>679</v>
      </c>
      <c r="C239" s="147" t="s">
        <v>750</v>
      </c>
      <c r="D239" s="150" t="s">
        <v>516</v>
      </c>
      <c r="E239" s="153" t="s">
        <v>517</v>
      </c>
      <c r="F239" s="147" t="s">
        <v>18</v>
      </c>
      <c r="G239" s="154">
        <v>0.52639999999999998</v>
      </c>
      <c r="H239" s="207">
        <v>4258.76</v>
      </c>
      <c r="I239" s="173">
        <f t="shared" ref="I239:I244" si="70">ROUND(H239*1.25,2)</f>
        <v>5323.45</v>
      </c>
      <c r="J239" s="173">
        <f t="shared" ref="J239:J244" si="71">ROUND(I239*G239,2)</f>
        <v>2802.26</v>
      </c>
      <c r="K239" s="207"/>
      <c r="L239" s="173">
        <f t="shared" ref="L239:L244" si="72">ROUND(K239*1.25,2)</f>
        <v>0</v>
      </c>
      <c r="M239" s="173">
        <f t="shared" ref="M239:M244" si="73">ROUND(L239*G239,2)</f>
        <v>0</v>
      </c>
    </row>
    <row r="240" spans="2:13" ht="30" x14ac:dyDescent="0.25">
      <c r="B240" s="147" t="s">
        <v>680</v>
      </c>
      <c r="C240" s="147" t="s">
        <v>750</v>
      </c>
      <c r="D240" s="150" t="s">
        <v>518</v>
      </c>
      <c r="E240" s="153" t="s">
        <v>519</v>
      </c>
      <c r="F240" s="147" t="s">
        <v>18</v>
      </c>
      <c r="G240" s="154">
        <v>0.14850000000000002</v>
      </c>
      <c r="H240" s="207">
        <v>2676.06</v>
      </c>
      <c r="I240" s="173">
        <f t="shared" si="70"/>
        <v>3345.08</v>
      </c>
      <c r="J240" s="173">
        <f t="shared" si="71"/>
        <v>496.74</v>
      </c>
      <c r="K240" s="207"/>
      <c r="L240" s="173">
        <f t="shared" si="72"/>
        <v>0</v>
      </c>
      <c r="M240" s="173">
        <f t="shared" si="73"/>
        <v>0</v>
      </c>
    </row>
    <row r="241" spans="2:14" ht="30" x14ac:dyDescent="0.25">
      <c r="B241" s="147" t="s">
        <v>681</v>
      </c>
      <c r="C241" s="147" t="s">
        <v>750</v>
      </c>
      <c r="D241" s="150" t="s">
        <v>744</v>
      </c>
      <c r="E241" s="153" t="s">
        <v>745</v>
      </c>
      <c r="F241" s="147" t="s">
        <v>18</v>
      </c>
      <c r="G241" s="154">
        <v>9.5625000000000002E-2</v>
      </c>
      <c r="H241" s="207">
        <v>1931.32</v>
      </c>
      <c r="I241" s="173">
        <f t="shared" ref="I241" si="74">ROUND(H241*1.25,2)</f>
        <v>2414.15</v>
      </c>
      <c r="J241" s="173">
        <f t="shared" ref="J241" si="75">ROUND(I241*G241,2)</f>
        <v>230.85</v>
      </c>
      <c r="K241" s="207"/>
      <c r="L241" s="173">
        <f t="shared" si="72"/>
        <v>0</v>
      </c>
      <c r="M241" s="173">
        <f t="shared" si="73"/>
        <v>0</v>
      </c>
    </row>
    <row r="242" spans="2:14" ht="30" x14ac:dyDescent="0.25">
      <c r="B242" s="147" t="s">
        <v>682</v>
      </c>
      <c r="C242" s="147" t="s">
        <v>750</v>
      </c>
      <c r="D242" s="150" t="s">
        <v>520</v>
      </c>
      <c r="E242" s="153" t="s">
        <v>521</v>
      </c>
      <c r="F242" s="147" t="s">
        <v>18</v>
      </c>
      <c r="G242" s="154">
        <v>0.17062500000000003</v>
      </c>
      <c r="H242" s="207">
        <v>1608.79</v>
      </c>
      <c r="I242" s="173">
        <f t="shared" si="70"/>
        <v>2010.99</v>
      </c>
      <c r="J242" s="173">
        <f t="shared" si="71"/>
        <v>343.13</v>
      </c>
      <c r="K242" s="207"/>
      <c r="L242" s="173">
        <f t="shared" si="72"/>
        <v>0</v>
      </c>
      <c r="M242" s="173">
        <f t="shared" si="73"/>
        <v>0</v>
      </c>
    </row>
    <row r="243" spans="2:14" ht="30" x14ac:dyDescent="0.25">
      <c r="B243" s="147" t="s">
        <v>683</v>
      </c>
      <c r="C243" s="147" t="s">
        <v>750</v>
      </c>
      <c r="D243" s="150" t="s">
        <v>524</v>
      </c>
      <c r="E243" s="153" t="s">
        <v>536</v>
      </c>
      <c r="F243" s="147" t="s">
        <v>18</v>
      </c>
      <c r="G243" s="154">
        <v>0.09</v>
      </c>
      <c r="H243" s="207">
        <v>2268.7600000000002</v>
      </c>
      <c r="I243" s="173">
        <f t="shared" si="70"/>
        <v>2835.95</v>
      </c>
      <c r="J243" s="173">
        <f t="shared" si="71"/>
        <v>255.24</v>
      </c>
      <c r="K243" s="207"/>
      <c r="L243" s="173">
        <f t="shared" si="72"/>
        <v>0</v>
      </c>
      <c r="M243" s="173">
        <f t="shared" si="73"/>
        <v>0</v>
      </c>
    </row>
    <row r="244" spans="2:14" ht="30" x14ac:dyDescent="0.25">
      <c r="B244" s="147" t="s">
        <v>684</v>
      </c>
      <c r="C244" s="147" t="s">
        <v>750</v>
      </c>
      <c r="D244" s="150" t="s">
        <v>522</v>
      </c>
      <c r="E244" s="153" t="s">
        <v>523</v>
      </c>
      <c r="F244" s="147" t="s">
        <v>18</v>
      </c>
      <c r="G244" s="154">
        <v>0.12705</v>
      </c>
      <c r="H244" s="207">
        <v>1666.35</v>
      </c>
      <c r="I244" s="173">
        <f t="shared" si="70"/>
        <v>2082.94</v>
      </c>
      <c r="J244" s="173">
        <f t="shared" si="71"/>
        <v>264.64</v>
      </c>
      <c r="K244" s="207"/>
      <c r="L244" s="173">
        <f t="shared" si="72"/>
        <v>0</v>
      </c>
      <c r="M244" s="173">
        <f t="shared" si="73"/>
        <v>0</v>
      </c>
    </row>
    <row r="245" spans="2:14" s="12" customFormat="1" x14ac:dyDescent="0.25">
      <c r="B245" s="147"/>
      <c r="C245" s="148"/>
      <c r="D245" s="149"/>
      <c r="E245" s="151" t="s">
        <v>525</v>
      </c>
      <c r="F245" s="148"/>
      <c r="G245" s="190"/>
      <c r="H245" s="169"/>
      <c r="I245" s="173"/>
      <c r="J245" s="173"/>
      <c r="K245" s="169"/>
      <c r="L245" s="173"/>
      <c r="M245" s="173"/>
    </row>
    <row r="246" spans="2:14" s="12" customFormat="1" ht="30" x14ac:dyDescent="0.25">
      <c r="B246" s="147" t="s">
        <v>753</v>
      </c>
      <c r="C246" s="147" t="s">
        <v>750</v>
      </c>
      <c r="D246" s="150" t="s">
        <v>526</v>
      </c>
      <c r="E246" s="153" t="s">
        <v>527</v>
      </c>
      <c r="F246" s="147" t="s">
        <v>22</v>
      </c>
      <c r="G246" s="191">
        <v>2</v>
      </c>
      <c r="H246" s="207">
        <v>384.99</v>
      </c>
      <c r="I246" s="173">
        <f>ROUND(H246*1.25,2)</f>
        <v>481.24</v>
      </c>
      <c r="J246" s="173">
        <f>ROUND(I246*G246,2)</f>
        <v>962.48</v>
      </c>
      <c r="K246" s="207"/>
      <c r="L246" s="173">
        <f>ROUND(K246*1.25,2)</f>
        <v>0</v>
      </c>
      <c r="M246" s="173">
        <f>ROUND(L246*G246,2)</f>
        <v>0</v>
      </c>
    </row>
    <row r="247" spans="2:14" x14ac:dyDescent="0.25">
      <c r="B247" s="157">
        <v>16</v>
      </c>
      <c r="C247" s="157"/>
      <c r="D247" s="157"/>
      <c r="E247" s="158" t="s">
        <v>258</v>
      </c>
      <c r="F247" s="157"/>
      <c r="G247" s="159"/>
      <c r="H247" s="168"/>
      <c r="I247" s="168"/>
      <c r="J247" s="168">
        <f>J248</f>
        <v>34023</v>
      </c>
      <c r="K247" s="168"/>
      <c r="L247" s="168"/>
      <c r="M247" s="168">
        <f>M248</f>
        <v>0</v>
      </c>
    </row>
    <row r="248" spans="2:14" ht="30" x14ac:dyDescent="0.25">
      <c r="B248" s="147" t="s">
        <v>685</v>
      </c>
      <c r="C248" s="147" t="s">
        <v>71</v>
      </c>
      <c r="D248" s="147" t="s">
        <v>261</v>
      </c>
      <c r="E248" s="153" t="s">
        <v>258</v>
      </c>
      <c r="F248" s="147" t="s">
        <v>262</v>
      </c>
      <c r="G248" s="156">
        <v>12</v>
      </c>
      <c r="H248" s="173">
        <v>2268.1999999999998</v>
      </c>
      <c r="I248" s="173">
        <f>ROUND(H248*1.25,2)</f>
        <v>2835.25</v>
      </c>
      <c r="J248" s="173">
        <f>ROUND(I248*G248,2)</f>
        <v>34023</v>
      </c>
      <c r="K248" s="173"/>
      <c r="L248" s="173">
        <f>ROUND(K248*1.25,2)</f>
        <v>0</v>
      </c>
      <c r="M248" s="173">
        <f>ROUND(L248*G248,2)</f>
        <v>0</v>
      </c>
    </row>
    <row r="249" spans="2:14" x14ac:dyDescent="0.25">
      <c r="B249" s="157"/>
      <c r="C249" s="157"/>
      <c r="D249" s="157"/>
      <c r="E249" s="158" t="s">
        <v>78</v>
      </c>
      <c r="F249" s="157"/>
      <c r="G249" s="159"/>
      <c r="H249" s="168"/>
      <c r="I249" s="168"/>
      <c r="J249" s="168">
        <f>(SUM(J11:J248))/2</f>
        <v>1015235.0900000003</v>
      </c>
      <c r="K249" s="168"/>
      <c r="L249" s="168"/>
      <c r="M249" s="168">
        <f>(SUM(M11:M248))/2</f>
        <v>0</v>
      </c>
    </row>
    <row r="250" spans="2:14" ht="153.75" customHeight="1" x14ac:dyDescent="0.25">
      <c r="D250" s="31"/>
      <c r="E250" s="31"/>
      <c r="F250" s="204"/>
      <c r="G250" s="192"/>
      <c r="H250" s="32"/>
      <c r="I250" s="175"/>
      <c r="J250" s="176"/>
      <c r="K250" s="177"/>
      <c r="L250" s="177"/>
      <c r="M250" s="176"/>
      <c r="N250" s="177"/>
    </row>
    <row r="251" spans="2:14" x14ac:dyDescent="0.25">
      <c r="D251" s="31"/>
      <c r="E251" s="31"/>
      <c r="F251" s="239" t="s">
        <v>756</v>
      </c>
      <c r="G251" s="239"/>
      <c r="H251" s="239"/>
      <c r="I251" s="239"/>
      <c r="K251" s="178"/>
      <c r="L251" s="178"/>
      <c r="N251" s="178"/>
    </row>
    <row r="252" spans="2:14" x14ac:dyDescent="0.25">
      <c r="D252" s="31"/>
      <c r="E252" s="31"/>
      <c r="F252" s="237" t="s">
        <v>757</v>
      </c>
      <c r="G252" s="237"/>
      <c r="H252" s="237"/>
      <c r="I252" s="237"/>
      <c r="K252" s="178"/>
      <c r="L252" s="178"/>
      <c r="N252" s="178"/>
    </row>
    <row r="253" spans="2:14" x14ac:dyDescent="0.25">
      <c r="D253" s="31"/>
      <c r="E253" s="205"/>
      <c r="F253" s="33"/>
      <c r="G253" s="24"/>
      <c r="J253" s="178"/>
      <c r="M253" s="178"/>
    </row>
  </sheetData>
  <autoFilter ref="B10:K253" xr:uid="{00000000-0009-0000-0000-000008000000}"/>
  <sortState xmlns:xlrd2="http://schemas.microsoft.com/office/spreadsheetml/2017/richdata2" ref="B79:J206">
    <sortCondition ref="D79:D206"/>
  </sortState>
  <mergeCells count="11">
    <mergeCell ref="G9:G10"/>
    <mergeCell ref="H9:J9"/>
    <mergeCell ref="K9:M9"/>
    <mergeCell ref="F252:I252"/>
    <mergeCell ref="E8:G8"/>
    <mergeCell ref="F251:I251"/>
    <mergeCell ref="B9:B10"/>
    <mergeCell ref="C9:C10"/>
    <mergeCell ref="D9:D10"/>
    <mergeCell ref="E9:E10"/>
    <mergeCell ref="F9:F10"/>
  </mergeCells>
  <phoneticPr fontId="23" type="noConversion"/>
  <printOptions horizontalCentered="1"/>
  <pageMargins left="0.19685039370078741" right="0.19685039370078741" top="0.19685039370078741" bottom="0.39370078740157483" header="0.31496062992125984" footer="0.31496062992125984"/>
  <pageSetup paperSize="9" scale="63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5">
    <tabColor theme="9" tint="0.79998168889431442"/>
  </sheetPr>
  <dimension ref="A1:E53"/>
  <sheetViews>
    <sheetView view="pageBreakPreview" zoomScale="70" zoomScaleSheetLayoutView="70" workbookViewId="0">
      <selection activeCell="D18" sqref="D18:E18"/>
    </sheetView>
  </sheetViews>
  <sheetFormatPr defaultRowHeight="15" x14ac:dyDescent="0.25"/>
  <cols>
    <col min="1" max="1" width="54.5703125" style="6" customWidth="1"/>
    <col min="2" max="2" width="7.85546875" style="6" customWidth="1"/>
    <col min="3" max="3" width="14.85546875" style="6" customWidth="1"/>
    <col min="4" max="5" width="15.28515625" style="6" customWidth="1"/>
    <col min="6" max="16384" width="9.140625" style="6"/>
  </cols>
  <sheetData>
    <row r="1" spans="1:5" x14ac:dyDescent="0.25">
      <c r="B1" s="209" t="s">
        <v>760</v>
      </c>
    </row>
    <row r="2" spans="1:5" x14ac:dyDescent="0.25">
      <c r="B2" s="209" t="s">
        <v>761</v>
      </c>
    </row>
    <row r="3" spans="1:5" x14ac:dyDescent="0.2">
      <c r="B3" s="210" t="s">
        <v>762</v>
      </c>
    </row>
    <row r="4" spans="1:5" x14ac:dyDescent="0.2">
      <c r="B4" s="210"/>
    </row>
    <row r="5" spans="1:5" ht="12" customHeight="1" x14ac:dyDescent="0.25">
      <c r="A5" s="133"/>
      <c r="B5" s="134"/>
      <c r="C5" s="134"/>
      <c r="D5" s="134"/>
      <c r="E5" s="135"/>
    </row>
    <row r="6" spans="1:5" x14ac:dyDescent="0.25">
      <c r="A6" s="136"/>
      <c r="E6" s="137"/>
    </row>
    <row r="7" spans="1:5" ht="21" x14ac:dyDescent="0.25">
      <c r="A7" s="136"/>
      <c r="B7" s="138" t="s">
        <v>71</v>
      </c>
      <c r="E7" s="137"/>
    </row>
    <row r="8" spans="1:5" x14ac:dyDescent="0.25">
      <c r="A8" s="139"/>
      <c r="E8" s="137"/>
    </row>
    <row r="9" spans="1:5" x14ac:dyDescent="0.25">
      <c r="A9" s="139"/>
      <c r="E9" s="137"/>
    </row>
    <row r="10" spans="1:5" x14ac:dyDescent="0.25">
      <c r="A10" s="139" t="s">
        <v>253</v>
      </c>
      <c r="D10" s="30" t="s">
        <v>76</v>
      </c>
      <c r="E10" s="140"/>
    </row>
    <row r="11" spans="1:5" s="31" customFormat="1" ht="33" customHeight="1" x14ac:dyDescent="0.25">
      <c r="A11" s="46" t="s">
        <v>5</v>
      </c>
      <c r="B11" s="46" t="s">
        <v>74</v>
      </c>
      <c r="C11" s="46" t="s">
        <v>75</v>
      </c>
      <c r="D11" s="224" t="s">
        <v>767</v>
      </c>
      <c r="E11" s="224" t="s">
        <v>768</v>
      </c>
    </row>
    <row r="12" spans="1:5" s="36" customFormat="1" x14ac:dyDescent="0.25">
      <c r="A12" s="34" t="s">
        <v>254</v>
      </c>
      <c r="B12" s="35"/>
      <c r="C12" s="35"/>
      <c r="D12" s="225"/>
      <c r="E12" s="225"/>
    </row>
    <row r="13" spans="1:5" x14ac:dyDescent="0.25">
      <c r="A13" s="22" t="s">
        <v>254</v>
      </c>
      <c r="B13" s="23" t="s">
        <v>160</v>
      </c>
      <c r="C13" s="37">
        <v>1</v>
      </c>
      <c r="D13" s="226"/>
      <c r="E13" s="227"/>
    </row>
    <row r="14" spans="1:5" x14ac:dyDescent="0.25">
      <c r="A14" s="22"/>
      <c r="B14" s="23"/>
      <c r="C14" s="37"/>
      <c r="D14" s="227"/>
      <c r="E14" s="227"/>
    </row>
    <row r="15" spans="1:5" ht="8.25" customHeight="1" x14ac:dyDescent="0.25">
      <c r="A15" s="22"/>
      <c r="B15" s="23"/>
      <c r="C15" s="37"/>
      <c r="D15" s="227"/>
      <c r="E15" s="227"/>
    </row>
    <row r="16" spans="1:5" s="39" customFormat="1" x14ac:dyDescent="0.25">
      <c r="A16" s="38" t="s">
        <v>4</v>
      </c>
      <c r="B16" s="38"/>
      <c r="C16" s="38"/>
      <c r="D16" s="242"/>
      <c r="E16" s="243"/>
    </row>
    <row r="17" spans="1:5" s="39" customFormat="1" x14ac:dyDescent="0.25">
      <c r="A17" s="141"/>
      <c r="B17" s="40"/>
      <c r="C17" s="40"/>
      <c r="D17" s="132"/>
      <c r="E17" s="76"/>
    </row>
    <row r="18" spans="1:5" ht="63" customHeight="1" x14ac:dyDescent="0.25">
      <c r="A18" s="211"/>
      <c r="B18" s="212"/>
      <c r="C18" s="212"/>
      <c r="D18" s="240"/>
      <c r="E18" s="241"/>
    </row>
    <row r="19" spans="1:5" s="80" customFormat="1" ht="63" customHeight="1" x14ac:dyDescent="0.25">
      <c r="A19" s="142"/>
      <c r="B19" s="134"/>
      <c r="C19" s="134"/>
      <c r="D19" s="143"/>
      <c r="E19" s="144"/>
    </row>
    <row r="20" spans="1:5" x14ac:dyDescent="0.25">
      <c r="A20" s="81"/>
      <c r="B20" s="78"/>
      <c r="C20" s="78"/>
      <c r="E20" s="137"/>
    </row>
    <row r="21" spans="1:5" x14ac:dyDescent="0.25">
      <c r="A21" s="145" t="s">
        <v>763</v>
      </c>
      <c r="C21" s="78"/>
      <c r="E21" s="137"/>
    </row>
    <row r="22" spans="1:5" x14ac:dyDescent="0.25">
      <c r="A22" s="145" t="s">
        <v>764</v>
      </c>
      <c r="C22" s="78"/>
      <c r="E22" s="137"/>
    </row>
    <row r="23" spans="1:5" x14ac:dyDescent="0.25">
      <c r="A23" s="145" t="s">
        <v>766</v>
      </c>
      <c r="C23" s="78"/>
      <c r="E23" s="137"/>
    </row>
    <row r="24" spans="1:5" s="79" customFormat="1" x14ac:dyDescent="0.25">
      <c r="A24" s="82"/>
      <c r="D24" s="83"/>
      <c r="E24" s="77"/>
    </row>
    <row r="25" spans="1:5" x14ac:dyDescent="0.25">
      <c r="A25" s="139" t="s">
        <v>255</v>
      </c>
      <c r="D25" s="30" t="s">
        <v>76</v>
      </c>
      <c r="E25" s="140"/>
    </row>
    <row r="26" spans="1:5" ht="33" customHeight="1" x14ac:dyDescent="0.25">
      <c r="A26" s="219" t="s">
        <v>5</v>
      </c>
      <c r="B26" s="219" t="s">
        <v>74</v>
      </c>
      <c r="C26" s="219" t="s">
        <v>75</v>
      </c>
      <c r="D26" s="224" t="s">
        <v>767</v>
      </c>
      <c r="E26" s="224" t="s">
        <v>768</v>
      </c>
    </row>
    <row r="27" spans="1:5" s="36" customFormat="1" x14ac:dyDescent="0.25">
      <c r="A27" s="34" t="s">
        <v>256</v>
      </c>
      <c r="B27" s="35"/>
      <c r="C27" s="35"/>
      <c r="D27" s="225"/>
      <c r="E27" s="225"/>
    </row>
    <row r="28" spans="1:5" x14ac:dyDescent="0.25">
      <c r="A28" s="22" t="s">
        <v>256</v>
      </c>
      <c r="B28" s="23" t="s">
        <v>160</v>
      </c>
      <c r="C28" s="37">
        <v>1</v>
      </c>
      <c r="D28" s="226"/>
      <c r="E28" s="227"/>
    </row>
    <row r="29" spans="1:5" x14ac:dyDescent="0.25">
      <c r="A29" s="22"/>
      <c r="B29" s="23"/>
      <c r="C29" s="37"/>
      <c r="D29" s="227"/>
      <c r="E29" s="227"/>
    </row>
    <row r="30" spans="1:5" ht="8.25" customHeight="1" x14ac:dyDescent="0.25">
      <c r="A30" s="22"/>
      <c r="B30" s="23"/>
      <c r="C30" s="37"/>
      <c r="D30" s="227"/>
      <c r="E30" s="227"/>
    </row>
    <row r="31" spans="1:5" s="39" customFormat="1" x14ac:dyDescent="0.25">
      <c r="A31" s="38" t="s">
        <v>4</v>
      </c>
      <c r="B31" s="38"/>
      <c r="C31" s="38"/>
      <c r="D31" s="242"/>
      <c r="E31" s="243"/>
    </row>
    <row r="32" spans="1:5" ht="63" customHeight="1" x14ac:dyDescent="0.25">
      <c r="A32" s="211"/>
      <c r="B32" s="212"/>
      <c r="C32" s="212"/>
      <c r="D32" s="240"/>
      <c r="E32" s="241"/>
    </row>
    <row r="33" spans="1:5" s="80" customFormat="1" ht="63" customHeight="1" x14ac:dyDescent="0.25">
      <c r="A33" s="142"/>
      <c r="B33" s="134"/>
      <c r="C33" s="134"/>
      <c r="D33" s="143"/>
      <c r="E33" s="144"/>
    </row>
    <row r="34" spans="1:5" x14ac:dyDescent="0.25">
      <c r="A34" s="81"/>
      <c r="B34" s="78"/>
      <c r="C34" s="78"/>
      <c r="E34" s="137"/>
    </row>
    <row r="35" spans="1:5" x14ac:dyDescent="0.25">
      <c r="A35" s="145" t="s">
        <v>763</v>
      </c>
      <c r="C35" s="78"/>
      <c r="E35" s="137"/>
    </row>
    <row r="36" spans="1:5" x14ac:dyDescent="0.25">
      <c r="A36" s="145" t="s">
        <v>764</v>
      </c>
      <c r="C36" s="78"/>
      <c r="E36" s="137"/>
    </row>
    <row r="37" spans="1:5" x14ac:dyDescent="0.25">
      <c r="A37" s="145" t="s">
        <v>766</v>
      </c>
      <c r="C37" s="78"/>
      <c r="E37" s="137"/>
    </row>
    <row r="38" spans="1:5" s="79" customFormat="1" x14ac:dyDescent="0.25">
      <c r="A38" s="82"/>
      <c r="D38" s="83"/>
      <c r="E38" s="77"/>
    </row>
    <row r="39" spans="1:5" x14ac:dyDescent="0.25">
      <c r="A39" s="145"/>
      <c r="C39" s="78"/>
      <c r="E39" s="137"/>
    </row>
    <row r="40" spans="1:5" x14ac:dyDescent="0.25">
      <c r="A40" s="139" t="s">
        <v>257</v>
      </c>
      <c r="D40" s="30" t="s">
        <v>76</v>
      </c>
      <c r="E40" s="140"/>
    </row>
    <row r="41" spans="1:5" ht="33" customHeight="1" x14ac:dyDescent="0.25">
      <c r="A41" s="109" t="s">
        <v>5</v>
      </c>
      <c r="B41" s="109" t="s">
        <v>74</v>
      </c>
      <c r="C41" s="220" t="s">
        <v>75</v>
      </c>
      <c r="D41" s="224" t="s">
        <v>767</v>
      </c>
      <c r="E41" s="224" t="s">
        <v>768</v>
      </c>
    </row>
    <row r="42" spans="1:5" s="36" customFormat="1" x14ac:dyDescent="0.25">
      <c r="A42" s="34" t="s">
        <v>251</v>
      </c>
      <c r="B42" s="35"/>
      <c r="C42" s="221"/>
      <c r="D42" s="225"/>
      <c r="E42" s="225"/>
    </row>
    <row r="43" spans="1:5" x14ac:dyDescent="0.25">
      <c r="A43" s="22" t="s">
        <v>251</v>
      </c>
      <c r="B43" s="23" t="s">
        <v>160</v>
      </c>
      <c r="C43" s="222">
        <v>1</v>
      </c>
      <c r="D43" s="226"/>
      <c r="E43" s="227"/>
    </row>
    <row r="44" spans="1:5" x14ac:dyDescent="0.25">
      <c r="A44" s="22"/>
      <c r="B44" s="23"/>
      <c r="C44" s="222"/>
      <c r="D44" s="227"/>
      <c r="E44" s="227"/>
    </row>
    <row r="45" spans="1:5" ht="8.25" customHeight="1" x14ac:dyDescent="0.25">
      <c r="A45" s="22"/>
      <c r="B45" s="23"/>
      <c r="C45" s="222"/>
      <c r="D45" s="227"/>
      <c r="E45" s="227"/>
    </row>
    <row r="46" spans="1:5" s="39" customFormat="1" x14ac:dyDescent="0.25">
      <c r="A46" s="38" t="s">
        <v>4</v>
      </c>
      <c r="B46" s="38"/>
      <c r="C46" s="223"/>
      <c r="D46" s="242"/>
      <c r="E46" s="243"/>
    </row>
    <row r="47" spans="1:5" ht="63" customHeight="1" x14ac:dyDescent="0.25">
      <c r="A47" s="211"/>
      <c r="B47" s="212"/>
      <c r="C47" s="212"/>
      <c r="D47" s="240"/>
      <c r="E47" s="241"/>
    </row>
    <row r="48" spans="1:5" ht="63" customHeight="1" x14ac:dyDescent="0.2">
      <c r="A48" s="142"/>
      <c r="B48" s="134"/>
      <c r="C48" s="134"/>
      <c r="D48" s="146"/>
      <c r="E48" s="110"/>
    </row>
    <row r="49" spans="1:5" x14ac:dyDescent="0.2">
      <c r="A49" s="81"/>
      <c r="B49" s="78"/>
      <c r="C49" s="78"/>
      <c r="D49" s="146"/>
      <c r="E49" s="110"/>
    </row>
    <row r="50" spans="1:5" x14ac:dyDescent="0.2">
      <c r="A50" s="145" t="s">
        <v>763</v>
      </c>
      <c r="C50" s="78"/>
      <c r="D50" s="146"/>
      <c r="E50" s="110"/>
    </row>
    <row r="51" spans="1:5" x14ac:dyDescent="0.2">
      <c r="A51" s="145" t="s">
        <v>764</v>
      </c>
      <c r="C51" s="78"/>
      <c r="D51" s="146"/>
      <c r="E51" s="110"/>
    </row>
    <row r="52" spans="1:5" x14ac:dyDescent="0.2">
      <c r="A52" s="145" t="s">
        <v>766</v>
      </c>
      <c r="C52" s="78"/>
      <c r="D52" s="146"/>
      <c r="E52" s="110"/>
    </row>
    <row r="53" spans="1:5" x14ac:dyDescent="0.25">
      <c r="A53" s="82"/>
      <c r="B53" s="79"/>
      <c r="C53" s="79"/>
      <c r="D53" s="83"/>
      <c r="E53" s="77"/>
    </row>
  </sheetData>
  <mergeCells count="6">
    <mergeCell ref="D47:E47"/>
    <mergeCell ref="D46:E46"/>
    <mergeCell ref="D16:E16"/>
    <mergeCell ref="D18:E18"/>
    <mergeCell ref="D31:E31"/>
    <mergeCell ref="D32:E32"/>
  </mergeCells>
  <printOptions horizontalCentered="1" verticalCentered="1"/>
  <pageMargins left="0.19685039370078741" right="0.23622047244094491" top="0.47244094488188981" bottom="0.78740157480314965" header="0.31496062992125984" footer="0.31496062992125984"/>
  <pageSetup paperSize="9" orientation="landscape" r:id="rId1"/>
  <rowBreaks count="2" manualBreakCount="2">
    <brk id="24" max="4" man="1"/>
    <brk id="39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7">
    <tabColor theme="9" tint="0.79998168889431442"/>
  </sheetPr>
  <dimension ref="A1:Q48"/>
  <sheetViews>
    <sheetView tabSelected="1" view="pageBreakPreview" topLeftCell="A4" zoomScale="85" zoomScaleSheetLayoutView="85" workbookViewId="0">
      <selection activeCell="O9" sqref="O9"/>
    </sheetView>
  </sheetViews>
  <sheetFormatPr defaultRowHeight="15" x14ac:dyDescent="0.25"/>
  <cols>
    <col min="1" max="1" width="6" style="51" customWidth="1"/>
    <col min="2" max="2" width="34" style="117" customWidth="1"/>
    <col min="3" max="3" width="10" style="51" customWidth="1"/>
    <col min="4" max="4" width="13.5703125" style="51" customWidth="1"/>
    <col min="5" max="5" width="10" style="98" customWidth="1"/>
    <col min="6" max="18" width="13" style="51" customWidth="1"/>
    <col min="19" max="16384" width="9.140625" style="51"/>
  </cols>
  <sheetData>
    <row r="1" spans="1:17" x14ac:dyDescent="0.25">
      <c r="A1" s="100"/>
      <c r="B1" s="111"/>
      <c r="C1" s="100"/>
      <c r="E1" s="52"/>
      <c r="F1" s="100"/>
      <c r="G1" s="100"/>
      <c r="H1" s="100"/>
      <c r="I1" s="100"/>
      <c r="J1" s="101" t="s">
        <v>765</v>
      </c>
      <c r="L1" s="100"/>
      <c r="M1" s="100"/>
      <c r="N1" s="100"/>
      <c r="O1" s="100"/>
      <c r="P1" s="252"/>
      <c r="Q1" s="252"/>
    </row>
    <row r="2" spans="1:17" x14ac:dyDescent="0.25">
      <c r="A2" s="100"/>
      <c r="B2" s="111"/>
      <c r="C2" s="100"/>
      <c r="E2" s="52"/>
      <c r="F2" s="100"/>
      <c r="G2" s="100"/>
      <c r="H2" s="100"/>
      <c r="I2" s="100"/>
      <c r="J2" s="102" t="s">
        <v>761</v>
      </c>
      <c r="L2" s="100"/>
      <c r="M2" s="100"/>
      <c r="N2" s="100"/>
      <c r="O2" s="100"/>
      <c r="P2" s="253"/>
      <c r="Q2" s="253"/>
    </row>
    <row r="3" spans="1:17" x14ac:dyDescent="0.25">
      <c r="A3" s="100"/>
      <c r="B3" s="111"/>
      <c r="C3" s="100"/>
      <c r="E3" s="52"/>
      <c r="F3" s="100"/>
      <c r="G3" s="100"/>
      <c r="H3" s="100"/>
      <c r="I3" s="100"/>
      <c r="J3" s="210" t="s">
        <v>762</v>
      </c>
      <c r="L3" s="100"/>
      <c r="M3" s="100"/>
      <c r="N3" s="100"/>
      <c r="O3" s="100"/>
      <c r="P3" s="213"/>
      <c r="Q3" s="213"/>
    </row>
    <row r="4" spans="1:17" x14ac:dyDescent="0.25">
      <c r="A4" s="100"/>
      <c r="B4" s="111"/>
      <c r="C4" s="100"/>
      <c r="D4" s="52"/>
      <c r="E4" s="52"/>
      <c r="F4" s="100"/>
      <c r="G4" s="100"/>
      <c r="H4" s="100"/>
      <c r="I4" s="100"/>
      <c r="L4" s="100"/>
      <c r="M4" s="100"/>
      <c r="N4" s="100"/>
      <c r="O4" s="100"/>
      <c r="P4" s="100"/>
      <c r="Q4" s="100"/>
    </row>
    <row r="5" spans="1:17" x14ac:dyDescent="0.25">
      <c r="A5" s="100"/>
      <c r="B5" s="111"/>
      <c r="C5" s="100"/>
      <c r="D5" s="52"/>
      <c r="E5" s="52"/>
      <c r="F5" s="100"/>
      <c r="G5" s="100"/>
      <c r="H5" s="100"/>
      <c r="I5" s="100"/>
      <c r="J5" s="101" t="str">
        <f>'PLANILHA Anexo II'!G6</f>
        <v>REFORMA CENTRO CIRURGICO - ÁREA DE APOIO</v>
      </c>
      <c r="L5" s="100"/>
      <c r="M5" s="100"/>
      <c r="N5" s="100"/>
      <c r="O5" s="100"/>
      <c r="P5" s="100"/>
      <c r="Q5" s="100"/>
    </row>
    <row r="6" spans="1:17" x14ac:dyDescent="0.25">
      <c r="A6" s="100"/>
      <c r="B6" s="111"/>
      <c r="C6" s="100"/>
      <c r="D6" s="52"/>
      <c r="E6" s="52"/>
      <c r="F6" s="100"/>
      <c r="G6" s="100"/>
      <c r="H6" s="100"/>
      <c r="I6" s="100"/>
      <c r="J6" s="101"/>
      <c r="L6" s="100"/>
      <c r="M6" s="100"/>
      <c r="N6" s="100"/>
      <c r="O6" s="100"/>
      <c r="P6" s="100"/>
      <c r="Q6" s="100"/>
    </row>
    <row r="7" spans="1:17" ht="13.5" customHeight="1" x14ac:dyDescent="0.25">
      <c r="A7" s="100"/>
      <c r="B7" s="111"/>
      <c r="C7" s="100"/>
      <c r="D7" s="52"/>
      <c r="E7" s="52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7" s="4" customFormat="1" x14ac:dyDescent="0.25">
      <c r="A8" s="254" t="s">
        <v>196</v>
      </c>
      <c r="B8" s="256" t="s">
        <v>5</v>
      </c>
      <c r="C8" s="257"/>
      <c r="D8" s="260" t="s">
        <v>197</v>
      </c>
      <c r="E8" s="250" t="s">
        <v>198</v>
      </c>
      <c r="F8" s="103">
        <v>1</v>
      </c>
      <c r="G8" s="104">
        <v>2</v>
      </c>
      <c r="H8" s="104">
        <v>3</v>
      </c>
      <c r="I8" s="104">
        <v>4</v>
      </c>
      <c r="J8" s="104">
        <v>5</v>
      </c>
      <c r="K8" s="104">
        <v>6</v>
      </c>
      <c r="L8" s="104">
        <v>7</v>
      </c>
      <c r="M8" s="104">
        <v>8</v>
      </c>
      <c r="N8" s="104">
        <v>9</v>
      </c>
      <c r="O8" s="104">
        <v>10</v>
      </c>
      <c r="P8" s="104">
        <v>11</v>
      </c>
      <c r="Q8" s="105">
        <v>12</v>
      </c>
    </row>
    <row r="9" spans="1:17" s="4" customFormat="1" x14ac:dyDescent="0.25">
      <c r="A9" s="255"/>
      <c r="B9" s="258"/>
      <c r="C9" s="259"/>
      <c r="D9" s="261"/>
      <c r="E9" s="251"/>
      <c r="F9" s="106" t="s">
        <v>770</v>
      </c>
      <c r="G9" s="106" t="s">
        <v>771</v>
      </c>
      <c r="H9" s="106" t="s">
        <v>772</v>
      </c>
      <c r="I9" s="106" t="s">
        <v>773</v>
      </c>
      <c r="J9" s="106" t="s">
        <v>774</v>
      </c>
      <c r="K9" s="106" t="s">
        <v>775</v>
      </c>
      <c r="L9" s="106" t="s">
        <v>776</v>
      </c>
      <c r="M9" s="106" t="s">
        <v>777</v>
      </c>
      <c r="N9" s="106" t="s">
        <v>778</v>
      </c>
      <c r="O9" s="106" t="s">
        <v>779</v>
      </c>
      <c r="P9" s="106" t="s">
        <v>780</v>
      </c>
      <c r="Q9" s="106" t="s">
        <v>781</v>
      </c>
    </row>
    <row r="10" spans="1:17" x14ac:dyDescent="0.25">
      <c r="A10" s="63">
        <f>'PLANILHA Anexo II'!B11</f>
        <v>1</v>
      </c>
      <c r="B10" s="112" t="str">
        <f>'PLANILHA Anexo II'!E11</f>
        <v>SERVIÇOS PRELIMINARES</v>
      </c>
      <c r="C10" s="120"/>
      <c r="D10" s="71">
        <f>'PLANILHA Anexo II'!J11</f>
        <v>5150.93</v>
      </c>
      <c r="E10" s="92" t="s">
        <v>199</v>
      </c>
      <c r="F10" s="53">
        <v>1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</row>
    <row r="11" spans="1:17" x14ac:dyDescent="0.25">
      <c r="A11" s="69"/>
      <c r="B11" s="113"/>
      <c r="C11" s="119"/>
      <c r="D11" s="56"/>
      <c r="E11" s="93"/>
      <c r="F11" s="57">
        <f>$D10*F10</f>
        <v>5150.93</v>
      </c>
      <c r="G11" s="58">
        <f t="shared" ref="G11:Q11" si="0">$D10*G10</f>
        <v>0</v>
      </c>
      <c r="H11" s="58">
        <f t="shared" si="0"/>
        <v>0</v>
      </c>
      <c r="I11" s="58">
        <f t="shared" si="0"/>
        <v>0</v>
      </c>
      <c r="J11" s="58">
        <f t="shared" si="0"/>
        <v>0</v>
      </c>
      <c r="K11" s="58">
        <f t="shared" si="0"/>
        <v>0</v>
      </c>
      <c r="L11" s="58">
        <f t="shared" si="0"/>
        <v>0</v>
      </c>
      <c r="M11" s="58">
        <f t="shared" si="0"/>
        <v>0</v>
      </c>
      <c r="N11" s="58">
        <f t="shared" si="0"/>
        <v>0</v>
      </c>
      <c r="O11" s="58">
        <f t="shared" si="0"/>
        <v>0</v>
      </c>
      <c r="P11" s="58">
        <f t="shared" si="0"/>
        <v>0</v>
      </c>
      <c r="Q11" s="59">
        <f t="shared" si="0"/>
        <v>0</v>
      </c>
    </row>
    <row r="12" spans="1:17" x14ac:dyDescent="0.25">
      <c r="A12" s="63">
        <f>'PLANILHA Anexo II'!B13</f>
        <v>2</v>
      </c>
      <c r="B12" s="112" t="str">
        <f>'PLANILHA Anexo II'!E13</f>
        <v>DEMOLIÇÕES</v>
      </c>
      <c r="C12" s="120"/>
      <c r="D12" s="71">
        <f>'PLANILHA Anexo II'!J13</f>
        <v>36441.259999999995</v>
      </c>
      <c r="E12" s="92" t="s">
        <v>199</v>
      </c>
      <c r="F12" s="53">
        <v>0.5</v>
      </c>
      <c r="G12" s="53">
        <v>0.5</v>
      </c>
      <c r="H12" s="54"/>
      <c r="I12" s="54"/>
      <c r="J12" s="54"/>
      <c r="K12" s="54"/>
      <c r="L12" s="54"/>
      <c r="M12" s="54"/>
      <c r="N12" s="54"/>
      <c r="O12" s="54"/>
      <c r="P12" s="54"/>
      <c r="Q12" s="55"/>
    </row>
    <row r="13" spans="1:17" x14ac:dyDescent="0.25">
      <c r="A13" s="69"/>
      <c r="B13" s="113"/>
      <c r="C13" s="119"/>
      <c r="D13" s="56"/>
      <c r="E13" s="93"/>
      <c r="F13" s="57">
        <f>$D12*F12</f>
        <v>18220.629999999997</v>
      </c>
      <c r="G13" s="57">
        <f>$D12*G12</f>
        <v>18220.629999999997</v>
      </c>
      <c r="H13" s="58">
        <f t="shared" ref="H13:Q13" si="1">$D12*H12</f>
        <v>0</v>
      </c>
      <c r="I13" s="58">
        <f t="shared" si="1"/>
        <v>0</v>
      </c>
      <c r="J13" s="58">
        <f t="shared" si="1"/>
        <v>0</v>
      </c>
      <c r="K13" s="58">
        <f t="shared" si="1"/>
        <v>0</v>
      </c>
      <c r="L13" s="58">
        <f t="shared" si="1"/>
        <v>0</v>
      </c>
      <c r="M13" s="58">
        <f t="shared" si="1"/>
        <v>0</v>
      </c>
      <c r="N13" s="58">
        <f t="shared" si="1"/>
        <v>0</v>
      </c>
      <c r="O13" s="58">
        <f t="shared" si="1"/>
        <v>0</v>
      </c>
      <c r="P13" s="58">
        <f t="shared" si="1"/>
        <v>0</v>
      </c>
      <c r="Q13" s="59">
        <f t="shared" si="1"/>
        <v>0</v>
      </c>
    </row>
    <row r="14" spans="1:17" x14ac:dyDescent="0.25">
      <c r="A14" s="91">
        <f>'PLANILHA Anexo II'!B27</f>
        <v>3</v>
      </c>
      <c r="B14" s="244" t="str">
        <f>'PLANILHA Anexo II'!E27</f>
        <v>RAMPA DE ACESSO DE PACIENTES E REFORÇO ESTRUTURAL DE LAJES</v>
      </c>
      <c r="C14" s="262"/>
      <c r="D14" s="71">
        <f>'PLANILHA Anexo II'!J27</f>
        <v>42724.339999999989</v>
      </c>
      <c r="E14" s="92" t="s">
        <v>199</v>
      </c>
      <c r="F14" s="60"/>
      <c r="G14" s="61">
        <v>0.5</v>
      </c>
      <c r="H14" s="61">
        <v>0.5</v>
      </c>
      <c r="I14" s="61"/>
      <c r="J14" s="54"/>
      <c r="K14" s="54"/>
      <c r="L14" s="54"/>
      <c r="M14" s="54"/>
      <c r="N14" s="54"/>
      <c r="O14" s="54"/>
      <c r="P14" s="54"/>
      <c r="Q14" s="55"/>
    </row>
    <row r="15" spans="1:17" x14ac:dyDescent="0.25">
      <c r="A15" s="90"/>
      <c r="B15" s="263"/>
      <c r="C15" s="264"/>
      <c r="D15" s="56"/>
      <c r="E15" s="93"/>
      <c r="F15" s="57">
        <f>$D14*F14</f>
        <v>0</v>
      </c>
      <c r="G15" s="57">
        <f>$D14*G14</f>
        <v>21362.169999999995</v>
      </c>
      <c r="H15" s="58">
        <f t="shared" ref="H15" si="2">$D14*H14</f>
        <v>21362.169999999995</v>
      </c>
      <c r="I15" s="58">
        <f>$D14*I14</f>
        <v>0</v>
      </c>
      <c r="J15" s="58">
        <f t="shared" ref="J15:Q15" si="3">$D14*J14</f>
        <v>0</v>
      </c>
      <c r="K15" s="58">
        <f t="shared" si="3"/>
        <v>0</v>
      </c>
      <c r="L15" s="58">
        <f t="shared" si="3"/>
        <v>0</v>
      </c>
      <c r="M15" s="58">
        <f t="shared" si="3"/>
        <v>0</v>
      </c>
      <c r="N15" s="58">
        <f t="shared" si="3"/>
        <v>0</v>
      </c>
      <c r="O15" s="58">
        <f t="shared" si="3"/>
        <v>0</v>
      </c>
      <c r="P15" s="58">
        <f t="shared" si="3"/>
        <v>0</v>
      </c>
      <c r="Q15" s="59">
        <f t="shared" si="3"/>
        <v>0</v>
      </c>
    </row>
    <row r="16" spans="1:17" x14ac:dyDescent="0.25">
      <c r="A16" s="91">
        <f>'PLANILHA Anexo II'!B37</f>
        <v>4</v>
      </c>
      <c r="B16" s="114" t="str">
        <f>'PLANILHA Anexo II'!E37</f>
        <v>VEDAÇÕES</v>
      </c>
      <c r="C16" s="120"/>
      <c r="D16" s="71">
        <f>'PLANILHA Anexo II'!J37</f>
        <v>18099.28</v>
      </c>
      <c r="E16" s="92" t="s">
        <v>199</v>
      </c>
      <c r="F16" s="60"/>
      <c r="G16" s="61"/>
      <c r="H16" s="61">
        <v>1</v>
      </c>
      <c r="I16" s="61"/>
      <c r="J16" s="54"/>
      <c r="K16" s="54"/>
      <c r="L16" s="54"/>
      <c r="M16" s="54"/>
      <c r="N16" s="54"/>
      <c r="O16" s="54"/>
      <c r="P16" s="54"/>
      <c r="Q16" s="55"/>
    </row>
    <row r="17" spans="1:17" x14ac:dyDescent="0.25">
      <c r="A17" s="90"/>
      <c r="B17" s="115"/>
      <c r="C17" s="119"/>
      <c r="D17" s="56"/>
      <c r="E17" s="93"/>
      <c r="F17" s="57">
        <f>$D16*F16</f>
        <v>0</v>
      </c>
      <c r="G17" s="57">
        <f>$D16*G16</f>
        <v>0</v>
      </c>
      <c r="H17" s="58">
        <f t="shared" ref="H17:Q17" si="4">$D16*H16</f>
        <v>18099.28</v>
      </c>
      <c r="I17" s="58">
        <f>$D16*I16</f>
        <v>0</v>
      </c>
      <c r="J17" s="58">
        <f t="shared" si="4"/>
        <v>0</v>
      </c>
      <c r="K17" s="58">
        <f t="shared" si="4"/>
        <v>0</v>
      </c>
      <c r="L17" s="58">
        <f t="shared" si="4"/>
        <v>0</v>
      </c>
      <c r="M17" s="58">
        <f t="shared" si="4"/>
        <v>0</v>
      </c>
      <c r="N17" s="58">
        <f t="shared" si="4"/>
        <v>0</v>
      </c>
      <c r="O17" s="58">
        <f t="shared" si="4"/>
        <v>0</v>
      </c>
      <c r="P17" s="58">
        <f t="shared" si="4"/>
        <v>0</v>
      </c>
      <c r="Q17" s="59">
        <f t="shared" si="4"/>
        <v>0</v>
      </c>
    </row>
    <row r="18" spans="1:17" x14ac:dyDescent="0.25">
      <c r="A18" s="91">
        <f>'PLANILHA Anexo II'!B39</f>
        <v>5</v>
      </c>
      <c r="B18" s="114" t="str">
        <f>'PLANILHA Anexo II'!E39</f>
        <v>IMPERMEABILIZAÇÃO</v>
      </c>
      <c r="C18" s="120"/>
      <c r="D18" s="71">
        <f>'PLANILHA Anexo II'!J39</f>
        <v>6347.7400000000007</v>
      </c>
      <c r="E18" s="92" t="s">
        <v>199</v>
      </c>
      <c r="F18" s="60"/>
      <c r="G18" s="61"/>
      <c r="H18" s="61"/>
      <c r="I18" s="61">
        <v>0.25</v>
      </c>
      <c r="J18" s="61">
        <v>0.75</v>
      </c>
      <c r="K18" s="54"/>
      <c r="L18" s="54"/>
      <c r="M18" s="54"/>
      <c r="N18" s="54"/>
      <c r="O18" s="54"/>
      <c r="P18" s="54"/>
      <c r="Q18" s="55"/>
    </row>
    <row r="19" spans="1:17" x14ac:dyDescent="0.25">
      <c r="A19" s="90"/>
      <c r="B19" s="115"/>
      <c r="C19" s="119"/>
      <c r="D19" s="56"/>
      <c r="E19" s="93"/>
      <c r="F19" s="57">
        <f>$D18*F18</f>
        <v>0</v>
      </c>
      <c r="G19" s="58">
        <f t="shared" ref="G19:Q19" si="5">$D18*G18</f>
        <v>0</v>
      </c>
      <c r="H19" s="58">
        <f t="shared" si="5"/>
        <v>0</v>
      </c>
      <c r="I19" s="58">
        <f>$D18*I18</f>
        <v>1586.9350000000002</v>
      </c>
      <c r="J19" s="58">
        <f>$D18*J18</f>
        <v>4760.8050000000003</v>
      </c>
      <c r="K19" s="58">
        <f t="shared" si="5"/>
        <v>0</v>
      </c>
      <c r="L19" s="58">
        <f t="shared" si="5"/>
        <v>0</v>
      </c>
      <c r="M19" s="58">
        <f t="shared" si="5"/>
        <v>0</v>
      </c>
      <c r="N19" s="58">
        <f t="shared" si="5"/>
        <v>0</v>
      </c>
      <c r="O19" s="58">
        <f t="shared" si="5"/>
        <v>0</v>
      </c>
      <c r="P19" s="58">
        <f t="shared" si="5"/>
        <v>0</v>
      </c>
      <c r="Q19" s="59">
        <f t="shared" si="5"/>
        <v>0</v>
      </c>
    </row>
    <row r="20" spans="1:17" x14ac:dyDescent="0.25">
      <c r="A20" s="91">
        <f>'PLANILHA Anexo II'!B42</f>
        <v>6</v>
      </c>
      <c r="B20" s="114" t="str">
        <f>'PLANILHA Anexo II'!E42</f>
        <v>REVESTIMENTOS E ACABAMENTOS</v>
      </c>
      <c r="C20" s="120"/>
      <c r="D20" s="71">
        <f>'PLANILHA Anexo II'!J42</f>
        <v>203909.81</v>
      </c>
      <c r="E20" s="92" t="s">
        <v>199</v>
      </c>
      <c r="F20" s="60"/>
      <c r="G20" s="54"/>
      <c r="H20" s="61"/>
      <c r="I20" s="61">
        <v>0.2</v>
      </c>
      <c r="J20" s="61">
        <v>0.2</v>
      </c>
      <c r="K20" s="61">
        <v>0.2</v>
      </c>
      <c r="L20" s="61">
        <v>0.3</v>
      </c>
      <c r="M20" s="61">
        <v>0.1</v>
      </c>
      <c r="N20" s="61"/>
      <c r="O20" s="61"/>
      <c r="P20" s="61"/>
      <c r="Q20" s="62"/>
    </row>
    <row r="21" spans="1:17" x14ac:dyDescent="0.25">
      <c r="A21" s="90"/>
      <c r="B21" s="115"/>
      <c r="C21" s="119"/>
      <c r="D21" s="56"/>
      <c r="E21" s="93"/>
      <c r="F21" s="57">
        <f>$D20*F20</f>
        <v>0</v>
      </c>
      <c r="G21" s="58">
        <f t="shared" ref="G21:Q21" si="6">$D20*G20</f>
        <v>0</v>
      </c>
      <c r="H21" s="58">
        <f t="shared" si="6"/>
        <v>0</v>
      </c>
      <c r="I21" s="58">
        <f t="shared" si="6"/>
        <v>40781.962</v>
      </c>
      <c r="J21" s="58">
        <f t="shared" si="6"/>
        <v>40781.962</v>
      </c>
      <c r="K21" s="58">
        <f t="shared" si="6"/>
        <v>40781.962</v>
      </c>
      <c r="L21" s="58">
        <f t="shared" si="6"/>
        <v>61172.942999999999</v>
      </c>
      <c r="M21" s="58">
        <f t="shared" si="6"/>
        <v>20390.981</v>
      </c>
      <c r="N21" s="58">
        <f t="shared" si="6"/>
        <v>0</v>
      </c>
      <c r="O21" s="58">
        <f t="shared" si="6"/>
        <v>0</v>
      </c>
      <c r="P21" s="58">
        <f t="shared" si="6"/>
        <v>0</v>
      </c>
      <c r="Q21" s="59">
        <f t="shared" si="6"/>
        <v>0</v>
      </c>
    </row>
    <row r="22" spans="1:17" x14ac:dyDescent="0.25">
      <c r="A22" s="91">
        <f>'PLANILHA Anexo II'!B53</f>
        <v>7</v>
      </c>
      <c r="B22" s="114" t="str">
        <f>'PLANILHA Anexo II'!E53</f>
        <v>PINTURA</v>
      </c>
      <c r="C22" s="121"/>
      <c r="D22" s="71">
        <f>'PLANILHA Anexo II'!J53</f>
        <v>105181.36</v>
      </c>
      <c r="E22" s="92" t="s">
        <v>199</v>
      </c>
      <c r="F22" s="60"/>
      <c r="G22" s="54"/>
      <c r="H22" s="61"/>
      <c r="I22" s="61"/>
      <c r="J22" s="61"/>
      <c r="K22" s="61"/>
      <c r="L22" s="61"/>
      <c r="M22" s="61">
        <v>0.1</v>
      </c>
      <c r="N22" s="61">
        <v>0.3</v>
      </c>
      <c r="O22" s="61">
        <v>0.4</v>
      </c>
      <c r="P22" s="61">
        <v>0.1</v>
      </c>
      <c r="Q22" s="62">
        <v>0.1</v>
      </c>
    </row>
    <row r="23" spans="1:17" x14ac:dyDescent="0.25">
      <c r="A23" s="75"/>
      <c r="B23" s="116"/>
      <c r="C23" s="122"/>
      <c r="D23" s="74"/>
      <c r="E23" s="94"/>
      <c r="F23" s="57">
        <f>$D22*F22</f>
        <v>0</v>
      </c>
      <c r="G23" s="58">
        <f t="shared" ref="G23:Q23" si="7">$D22*G22</f>
        <v>0</v>
      </c>
      <c r="H23" s="58">
        <f t="shared" si="7"/>
        <v>0</v>
      </c>
      <c r="I23" s="58">
        <f t="shared" si="7"/>
        <v>0</v>
      </c>
      <c r="J23" s="58">
        <f t="shared" si="7"/>
        <v>0</v>
      </c>
      <c r="K23" s="58">
        <f t="shared" si="7"/>
        <v>0</v>
      </c>
      <c r="L23" s="58">
        <f t="shared" si="7"/>
        <v>0</v>
      </c>
      <c r="M23" s="58">
        <f t="shared" si="7"/>
        <v>10518.136</v>
      </c>
      <c r="N23" s="58">
        <f t="shared" si="7"/>
        <v>31554.407999999999</v>
      </c>
      <c r="O23" s="58">
        <f t="shared" si="7"/>
        <v>42072.544000000002</v>
      </c>
      <c r="P23" s="58">
        <f t="shared" si="7"/>
        <v>10518.136</v>
      </c>
      <c r="Q23" s="59">
        <f t="shared" si="7"/>
        <v>10518.136</v>
      </c>
    </row>
    <row r="24" spans="1:17" x14ac:dyDescent="0.25">
      <c r="A24" s="91">
        <f>'PLANILHA Anexo II'!B59</f>
        <v>8</v>
      </c>
      <c r="B24" s="114" t="str">
        <f>'PLANILHA Anexo II'!E59</f>
        <v>ESQUADRIAS</v>
      </c>
      <c r="C24" s="120"/>
      <c r="D24" s="71">
        <f>'PLANILHA Anexo II'!J59</f>
        <v>65612.399999999994</v>
      </c>
      <c r="E24" s="92" t="s">
        <v>199</v>
      </c>
      <c r="F24" s="60"/>
      <c r="G24" s="61"/>
      <c r="H24" s="61"/>
      <c r="I24" s="61"/>
      <c r="J24" s="61"/>
      <c r="K24" s="61"/>
      <c r="L24" s="61"/>
      <c r="M24" s="61">
        <v>0.3</v>
      </c>
      <c r="N24" s="61">
        <v>0.35</v>
      </c>
      <c r="O24" s="61">
        <v>0.15</v>
      </c>
      <c r="P24" s="62">
        <v>0.1</v>
      </c>
      <c r="Q24" s="62">
        <v>0.1</v>
      </c>
    </row>
    <row r="25" spans="1:17" x14ac:dyDescent="0.25">
      <c r="A25" s="90"/>
      <c r="B25" s="115"/>
      <c r="C25" s="119"/>
      <c r="D25" s="56"/>
      <c r="E25" s="93"/>
      <c r="F25" s="57">
        <f>$D24*F24</f>
        <v>0</v>
      </c>
      <c r="G25" s="58">
        <f t="shared" ref="G25:Q25" si="8">$D24*G24</f>
        <v>0</v>
      </c>
      <c r="H25" s="58">
        <f t="shared" si="8"/>
        <v>0</v>
      </c>
      <c r="I25" s="58">
        <f t="shared" si="8"/>
        <v>0</v>
      </c>
      <c r="J25" s="58">
        <f t="shared" si="8"/>
        <v>0</v>
      </c>
      <c r="K25" s="58">
        <f t="shared" si="8"/>
        <v>0</v>
      </c>
      <c r="L25" s="58">
        <f t="shared" si="8"/>
        <v>0</v>
      </c>
      <c r="M25" s="58">
        <f t="shared" si="8"/>
        <v>19683.719999999998</v>
      </c>
      <c r="N25" s="58">
        <f t="shared" si="8"/>
        <v>22964.339999999997</v>
      </c>
      <c r="O25" s="58">
        <f t="shared" si="8"/>
        <v>9841.8599999999988</v>
      </c>
      <c r="P25" s="58">
        <f t="shared" si="8"/>
        <v>6561.24</v>
      </c>
      <c r="Q25" s="59">
        <f t="shared" si="8"/>
        <v>6561.24</v>
      </c>
    </row>
    <row r="26" spans="1:17" x14ac:dyDescent="0.25">
      <c r="A26" s="91">
        <f>'PLANILHA Anexo II'!B68</f>
        <v>9</v>
      </c>
      <c r="B26" s="114" t="str">
        <f>'PLANILHA Anexo II'!E68</f>
        <v>ACESSÓRIOS</v>
      </c>
      <c r="C26" s="120"/>
      <c r="D26" s="71">
        <f>'PLANILHA Anexo II'!J68</f>
        <v>20230.73</v>
      </c>
      <c r="E26" s="92" t="s">
        <v>199</v>
      </c>
      <c r="F26" s="60"/>
      <c r="G26" s="61"/>
      <c r="H26" s="61"/>
      <c r="I26" s="61"/>
      <c r="J26" s="61"/>
      <c r="K26" s="61"/>
      <c r="L26" s="61"/>
      <c r="M26" s="61"/>
      <c r="N26" s="61">
        <v>0.1</v>
      </c>
      <c r="O26" s="61">
        <v>0.3</v>
      </c>
      <c r="P26" s="61">
        <v>0.3</v>
      </c>
      <c r="Q26" s="62">
        <v>0.3</v>
      </c>
    </row>
    <row r="27" spans="1:17" x14ac:dyDescent="0.25">
      <c r="A27" s="90"/>
      <c r="B27" s="115"/>
      <c r="C27" s="119"/>
      <c r="D27" s="56"/>
      <c r="E27" s="93"/>
      <c r="F27" s="57">
        <f>$D26*F26</f>
        <v>0</v>
      </c>
      <c r="G27" s="58">
        <f t="shared" ref="G27:Q27" si="9">$D26*G26</f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2023.0730000000001</v>
      </c>
      <c r="O27" s="58">
        <f t="shared" si="9"/>
        <v>6069.2190000000001</v>
      </c>
      <c r="P27" s="58">
        <f t="shared" si="9"/>
        <v>6069.2190000000001</v>
      </c>
      <c r="Q27" s="59">
        <f t="shared" si="9"/>
        <v>6069.2190000000001</v>
      </c>
    </row>
    <row r="28" spans="1:17" x14ac:dyDescent="0.25">
      <c r="A28" s="91">
        <f>'PLANILHA Anexo II'!B73</f>
        <v>10</v>
      </c>
      <c r="B28" s="114" t="str">
        <f>'PLANILHA Anexo II'!E73</f>
        <v>INSTALAÇÕES HIDRÁULICAS</v>
      </c>
      <c r="C28" s="120"/>
      <c r="D28" s="71">
        <f>'PLANILHA Anexo II'!J73</f>
        <v>55341.380000000005</v>
      </c>
      <c r="E28" s="92" t="s">
        <v>199</v>
      </c>
      <c r="F28" s="60"/>
      <c r="G28" s="61"/>
      <c r="H28" s="61">
        <v>0.15</v>
      </c>
      <c r="I28" s="61">
        <v>0.15</v>
      </c>
      <c r="J28" s="61">
        <v>0.15</v>
      </c>
      <c r="K28" s="61">
        <v>0.15</v>
      </c>
      <c r="L28" s="61">
        <v>0.1</v>
      </c>
      <c r="M28" s="61">
        <v>0.1</v>
      </c>
      <c r="N28" s="61">
        <v>0.05</v>
      </c>
      <c r="O28" s="61">
        <v>0.05</v>
      </c>
      <c r="P28" s="61">
        <v>0.05</v>
      </c>
      <c r="Q28" s="62">
        <v>0.05</v>
      </c>
    </row>
    <row r="29" spans="1:17" x14ac:dyDescent="0.25">
      <c r="A29" s="90"/>
      <c r="B29" s="115"/>
      <c r="C29" s="119"/>
      <c r="D29" s="56"/>
      <c r="E29" s="93"/>
      <c r="F29" s="57">
        <f t="shared" ref="F29:Q29" si="10">$D28*F28</f>
        <v>0</v>
      </c>
      <c r="G29" s="58">
        <f t="shared" si="10"/>
        <v>0</v>
      </c>
      <c r="H29" s="58">
        <f t="shared" si="10"/>
        <v>8301.2070000000003</v>
      </c>
      <c r="I29" s="58">
        <f t="shared" si="10"/>
        <v>8301.2070000000003</v>
      </c>
      <c r="J29" s="58">
        <f t="shared" si="10"/>
        <v>8301.2070000000003</v>
      </c>
      <c r="K29" s="58">
        <f t="shared" si="10"/>
        <v>8301.2070000000003</v>
      </c>
      <c r="L29" s="58">
        <f t="shared" si="10"/>
        <v>5534.1380000000008</v>
      </c>
      <c r="M29" s="58">
        <f t="shared" si="10"/>
        <v>5534.1380000000008</v>
      </c>
      <c r="N29" s="58">
        <f t="shared" si="10"/>
        <v>2767.0690000000004</v>
      </c>
      <c r="O29" s="58">
        <f t="shared" si="10"/>
        <v>2767.0690000000004</v>
      </c>
      <c r="P29" s="58">
        <f t="shared" si="10"/>
        <v>2767.0690000000004</v>
      </c>
      <c r="Q29" s="59">
        <f t="shared" si="10"/>
        <v>2767.0690000000004</v>
      </c>
    </row>
    <row r="30" spans="1:17" x14ac:dyDescent="0.25">
      <c r="A30" s="91">
        <f>'PLANILHA Anexo II'!B138</f>
        <v>11</v>
      </c>
      <c r="B30" s="244" t="str">
        <f>'PLANILHA Anexo II'!E138</f>
        <v>INSTALAÇÕES DE COMBATE A INCÊNDIO</v>
      </c>
      <c r="C30" s="245"/>
      <c r="D30" s="71">
        <f>'PLANILHA Anexo II'!J138</f>
        <v>53376.549999999996</v>
      </c>
      <c r="E30" s="92" t="s">
        <v>199</v>
      </c>
      <c r="F30" s="60"/>
      <c r="G30" s="61"/>
      <c r="H30" s="61">
        <v>0.15</v>
      </c>
      <c r="I30" s="61">
        <v>0.15</v>
      </c>
      <c r="J30" s="61">
        <v>0.15</v>
      </c>
      <c r="K30" s="61">
        <v>0.15</v>
      </c>
      <c r="L30" s="61">
        <v>0.1</v>
      </c>
      <c r="M30" s="61">
        <v>0.1</v>
      </c>
      <c r="N30" s="61">
        <v>0.05</v>
      </c>
      <c r="O30" s="61">
        <v>0.05</v>
      </c>
      <c r="P30" s="61">
        <v>0.05</v>
      </c>
      <c r="Q30" s="62">
        <v>0.05</v>
      </c>
    </row>
    <row r="31" spans="1:17" x14ac:dyDescent="0.25">
      <c r="A31" s="90"/>
      <c r="B31" s="246"/>
      <c r="C31" s="247"/>
      <c r="D31" s="56"/>
      <c r="E31" s="93"/>
      <c r="F31" s="57">
        <f t="shared" ref="F31:Q31" si="11">$D30*F30</f>
        <v>0</v>
      </c>
      <c r="G31" s="58">
        <f t="shared" si="11"/>
        <v>0</v>
      </c>
      <c r="H31" s="58">
        <f t="shared" si="11"/>
        <v>8006.4824999999992</v>
      </c>
      <c r="I31" s="58">
        <f t="shared" si="11"/>
        <v>8006.4824999999992</v>
      </c>
      <c r="J31" s="58">
        <f t="shared" si="11"/>
        <v>8006.4824999999992</v>
      </c>
      <c r="K31" s="58">
        <f t="shared" si="11"/>
        <v>8006.4824999999992</v>
      </c>
      <c r="L31" s="58">
        <f t="shared" si="11"/>
        <v>5337.6549999999997</v>
      </c>
      <c r="M31" s="58">
        <f t="shared" si="11"/>
        <v>5337.6549999999997</v>
      </c>
      <c r="N31" s="58">
        <f t="shared" si="11"/>
        <v>2668.8274999999999</v>
      </c>
      <c r="O31" s="58">
        <f t="shared" si="11"/>
        <v>2668.8274999999999</v>
      </c>
      <c r="P31" s="58">
        <f t="shared" si="11"/>
        <v>2668.8274999999999</v>
      </c>
      <c r="Q31" s="59">
        <f t="shared" si="11"/>
        <v>2668.8274999999999</v>
      </c>
    </row>
    <row r="32" spans="1:17" x14ac:dyDescent="0.25">
      <c r="A32" s="91">
        <f>'PLANILHA Anexo II'!B154</f>
        <v>12</v>
      </c>
      <c r="B32" s="114" t="str">
        <f>'PLANILHA Anexo II'!E154</f>
        <v>INSTALAÇÕES ELÉTRICAS</v>
      </c>
      <c r="C32" s="120"/>
      <c r="D32" s="71">
        <f>'PLANILHA Anexo II'!J154</f>
        <v>191085.48</v>
      </c>
      <c r="E32" s="92" t="s">
        <v>199</v>
      </c>
      <c r="F32" s="60"/>
      <c r="G32" s="61"/>
      <c r="H32" s="61">
        <v>0.15</v>
      </c>
      <c r="I32" s="61">
        <v>0.15</v>
      </c>
      <c r="J32" s="61">
        <v>0.15</v>
      </c>
      <c r="K32" s="61">
        <v>0.15</v>
      </c>
      <c r="L32" s="61">
        <v>0.1</v>
      </c>
      <c r="M32" s="61">
        <v>0.1</v>
      </c>
      <c r="N32" s="61">
        <v>0.05</v>
      </c>
      <c r="O32" s="61">
        <v>0.05</v>
      </c>
      <c r="P32" s="61">
        <v>0.05</v>
      </c>
      <c r="Q32" s="62">
        <v>0.05</v>
      </c>
    </row>
    <row r="33" spans="1:17" x14ac:dyDescent="0.25">
      <c r="A33" s="90"/>
      <c r="B33" s="115"/>
      <c r="C33" s="119"/>
      <c r="D33" s="56"/>
      <c r="E33" s="93"/>
      <c r="F33" s="57">
        <f>$D32*F32</f>
        <v>0</v>
      </c>
      <c r="G33" s="58">
        <f t="shared" ref="G33:Q33" si="12">$D32*G32</f>
        <v>0</v>
      </c>
      <c r="H33" s="58">
        <f t="shared" si="12"/>
        <v>28662.822</v>
      </c>
      <c r="I33" s="58">
        <f t="shared" si="12"/>
        <v>28662.822</v>
      </c>
      <c r="J33" s="58">
        <f t="shared" si="12"/>
        <v>28662.822</v>
      </c>
      <c r="K33" s="58">
        <f t="shared" si="12"/>
        <v>28662.822</v>
      </c>
      <c r="L33" s="58">
        <f t="shared" si="12"/>
        <v>19108.548000000003</v>
      </c>
      <c r="M33" s="58">
        <f t="shared" si="12"/>
        <v>19108.548000000003</v>
      </c>
      <c r="N33" s="58">
        <f t="shared" si="12"/>
        <v>9554.2740000000013</v>
      </c>
      <c r="O33" s="58">
        <f t="shared" si="12"/>
        <v>9554.2740000000013</v>
      </c>
      <c r="P33" s="58">
        <f t="shared" si="12"/>
        <v>9554.2740000000013</v>
      </c>
      <c r="Q33" s="59">
        <f t="shared" si="12"/>
        <v>9554.2740000000013</v>
      </c>
    </row>
    <row r="34" spans="1:17" x14ac:dyDescent="0.25">
      <c r="A34" s="91">
        <f>'PLANILHA Anexo II'!B197</f>
        <v>13</v>
      </c>
      <c r="B34" s="114" t="str">
        <f>'PLANILHA Anexo II'!E197</f>
        <v>INSTALAÇÕES ELÉTRICAS PARA ALIMENTAÇÃO</v>
      </c>
      <c r="C34" s="120"/>
      <c r="D34" s="71">
        <f>'PLANILHA Anexo II'!J197</f>
        <v>86118.11</v>
      </c>
      <c r="E34" s="92" t="s">
        <v>199</v>
      </c>
      <c r="F34" s="60"/>
      <c r="G34" s="61"/>
      <c r="H34" s="61"/>
      <c r="I34" s="61">
        <v>0.1</v>
      </c>
      <c r="J34" s="61">
        <v>0.2</v>
      </c>
      <c r="K34" s="61">
        <v>0.25</v>
      </c>
      <c r="L34" s="61">
        <v>0.15</v>
      </c>
      <c r="M34" s="61">
        <v>0.15</v>
      </c>
      <c r="N34" s="61">
        <v>0.1</v>
      </c>
      <c r="O34" s="61">
        <v>0.05</v>
      </c>
      <c r="P34" s="61"/>
      <c r="Q34" s="62"/>
    </row>
    <row r="35" spans="1:17" x14ac:dyDescent="0.25">
      <c r="A35" s="90"/>
      <c r="B35" s="115"/>
      <c r="C35" s="119"/>
      <c r="D35" s="56"/>
      <c r="E35" s="93"/>
      <c r="F35" s="57">
        <f>$D34*F34</f>
        <v>0</v>
      </c>
      <c r="G35" s="58">
        <f t="shared" ref="G35:Q35" si="13">$D34*G34</f>
        <v>0</v>
      </c>
      <c r="H35" s="58">
        <f t="shared" si="13"/>
        <v>0</v>
      </c>
      <c r="I35" s="58">
        <f t="shared" si="13"/>
        <v>8611.8109999999997</v>
      </c>
      <c r="J35" s="58">
        <f t="shared" si="13"/>
        <v>17223.621999999999</v>
      </c>
      <c r="K35" s="58">
        <f t="shared" si="13"/>
        <v>21529.5275</v>
      </c>
      <c r="L35" s="58">
        <f t="shared" si="13"/>
        <v>12917.7165</v>
      </c>
      <c r="M35" s="58">
        <f t="shared" si="13"/>
        <v>12917.7165</v>
      </c>
      <c r="N35" s="58">
        <f t="shared" si="13"/>
        <v>8611.8109999999997</v>
      </c>
      <c r="O35" s="58">
        <f t="shared" si="13"/>
        <v>4305.9054999999998</v>
      </c>
      <c r="P35" s="58">
        <f t="shared" si="13"/>
        <v>0</v>
      </c>
      <c r="Q35" s="59">
        <f t="shared" si="13"/>
        <v>0</v>
      </c>
    </row>
    <row r="36" spans="1:17" x14ac:dyDescent="0.25">
      <c r="A36" s="91">
        <f>'PLANILHA Anexo II'!B201</f>
        <v>14</v>
      </c>
      <c r="B36" s="244" t="str">
        <f>'PLANILHA Anexo II'!E201</f>
        <v>INSTALAÇÕES DE GASES MEDICINAIS</v>
      </c>
      <c r="C36" s="248"/>
      <c r="D36" s="71">
        <f>'PLANILHA Anexo II'!J201</f>
        <v>51003.27</v>
      </c>
      <c r="E36" s="92" t="s">
        <v>199</v>
      </c>
      <c r="F36" s="60"/>
      <c r="G36" s="61"/>
      <c r="H36" s="61">
        <v>0.15</v>
      </c>
      <c r="I36" s="61">
        <v>0.15</v>
      </c>
      <c r="J36" s="61">
        <v>0.15</v>
      </c>
      <c r="K36" s="61">
        <v>0.15</v>
      </c>
      <c r="L36" s="61">
        <v>0.1</v>
      </c>
      <c r="M36" s="61">
        <v>0.1</v>
      </c>
      <c r="N36" s="61">
        <v>0.05</v>
      </c>
      <c r="O36" s="61">
        <v>0.05</v>
      </c>
      <c r="P36" s="61">
        <v>0.05</v>
      </c>
      <c r="Q36" s="62">
        <v>0.05</v>
      </c>
    </row>
    <row r="37" spans="1:17" x14ac:dyDescent="0.25">
      <c r="A37" s="90"/>
      <c r="B37" s="246"/>
      <c r="C37" s="247"/>
      <c r="D37" s="56"/>
      <c r="E37" s="93"/>
      <c r="F37" s="57">
        <f>$D36*F36</f>
        <v>0</v>
      </c>
      <c r="G37" s="58">
        <f t="shared" ref="G37:Q37" si="14">$D36*G36</f>
        <v>0</v>
      </c>
      <c r="H37" s="58">
        <f t="shared" si="14"/>
        <v>7650.490499999999</v>
      </c>
      <c r="I37" s="58">
        <f t="shared" si="14"/>
        <v>7650.490499999999</v>
      </c>
      <c r="J37" s="58">
        <f t="shared" si="14"/>
        <v>7650.490499999999</v>
      </c>
      <c r="K37" s="58">
        <f t="shared" si="14"/>
        <v>7650.490499999999</v>
      </c>
      <c r="L37" s="58">
        <f t="shared" si="14"/>
        <v>5100.3270000000002</v>
      </c>
      <c r="M37" s="58">
        <f t="shared" si="14"/>
        <v>5100.3270000000002</v>
      </c>
      <c r="N37" s="58">
        <f t="shared" si="14"/>
        <v>2550.1635000000001</v>
      </c>
      <c r="O37" s="58">
        <f t="shared" si="14"/>
        <v>2550.1635000000001</v>
      </c>
      <c r="P37" s="58">
        <f t="shared" si="14"/>
        <v>2550.1635000000001</v>
      </c>
      <c r="Q37" s="59">
        <f t="shared" si="14"/>
        <v>2550.1635000000001</v>
      </c>
    </row>
    <row r="38" spans="1:17" x14ac:dyDescent="0.25">
      <c r="A38" s="91">
        <f>'PLANILHA Anexo II'!B224</f>
        <v>15</v>
      </c>
      <c r="B38" s="114" t="str">
        <f>'PLANILHA Anexo II'!E224</f>
        <v>ADEQUAÇÃO DE SISTEMA DE CLIMATIZAÇÃO</v>
      </c>
      <c r="C38" s="120"/>
      <c r="D38" s="71">
        <f>'PLANILHA Anexo II'!J224</f>
        <v>40589.449999999997</v>
      </c>
      <c r="E38" s="92" t="s">
        <v>199</v>
      </c>
      <c r="F38" s="60"/>
      <c r="G38" s="60"/>
      <c r="H38" s="61">
        <v>0.15</v>
      </c>
      <c r="I38" s="61">
        <v>0.15</v>
      </c>
      <c r="J38" s="61">
        <v>0.15</v>
      </c>
      <c r="K38" s="61">
        <v>0.15</v>
      </c>
      <c r="L38" s="61">
        <v>0.1</v>
      </c>
      <c r="M38" s="61">
        <v>0.1</v>
      </c>
      <c r="N38" s="61">
        <v>0.05</v>
      </c>
      <c r="O38" s="61">
        <v>0.05</v>
      </c>
      <c r="P38" s="61">
        <v>0.05</v>
      </c>
      <c r="Q38" s="62">
        <v>0.05</v>
      </c>
    </row>
    <row r="39" spans="1:17" x14ac:dyDescent="0.25">
      <c r="A39" s="75"/>
      <c r="B39" s="116"/>
      <c r="C39" s="122"/>
      <c r="D39" s="74"/>
      <c r="E39" s="94"/>
      <c r="F39" s="84">
        <f t="shared" ref="F39:Q39" si="15">$D38*F38</f>
        <v>0</v>
      </c>
      <c r="G39" s="85">
        <f t="shared" si="15"/>
        <v>0</v>
      </c>
      <c r="H39" s="85">
        <f t="shared" si="15"/>
        <v>6088.4174999999996</v>
      </c>
      <c r="I39" s="85">
        <f t="shared" si="15"/>
        <v>6088.4174999999996</v>
      </c>
      <c r="J39" s="85">
        <f t="shared" si="15"/>
        <v>6088.4174999999996</v>
      </c>
      <c r="K39" s="85">
        <f t="shared" si="15"/>
        <v>6088.4174999999996</v>
      </c>
      <c r="L39" s="85">
        <f t="shared" si="15"/>
        <v>4058.9449999999997</v>
      </c>
      <c r="M39" s="85">
        <f t="shared" si="15"/>
        <v>4058.9449999999997</v>
      </c>
      <c r="N39" s="85">
        <f t="shared" si="15"/>
        <v>2029.4724999999999</v>
      </c>
      <c r="O39" s="85">
        <f t="shared" si="15"/>
        <v>2029.4724999999999</v>
      </c>
      <c r="P39" s="85">
        <f t="shared" si="15"/>
        <v>2029.4724999999999</v>
      </c>
      <c r="Q39" s="86">
        <f t="shared" si="15"/>
        <v>2029.4724999999999</v>
      </c>
    </row>
    <row r="40" spans="1:17" x14ac:dyDescent="0.25">
      <c r="A40" s="194">
        <f>'PLANILHA Anexo II'!B247</f>
        <v>16</v>
      </c>
      <c r="B40" s="195" t="str">
        <f>'PLANILHA Anexo II'!E247</f>
        <v>ADMINISTRAÇÃO LOCAL</v>
      </c>
      <c r="C40" s="196"/>
      <c r="D40" s="197">
        <f>'PLANILHA Anexo II'!J247</f>
        <v>34023</v>
      </c>
      <c r="E40" s="198" t="s">
        <v>199</v>
      </c>
      <c r="F40" s="193">
        <f t="shared" ref="F40:Q40" si="16">(F11+F13+F15+F17+F19+F21+F23+F25+F27+F29+F31+F33+F35+F37+F39)/($B$43-$D$40)</f>
        <v>2.381907055384937E-2</v>
      </c>
      <c r="G40" s="193">
        <f t="shared" si="16"/>
        <v>4.0340717774890025E-2</v>
      </c>
      <c r="H40" s="193">
        <f t="shared" si="16"/>
        <v>0.10005061138209172</v>
      </c>
      <c r="I40" s="193">
        <f t="shared" si="16"/>
        <v>0.11179043615330911</v>
      </c>
      <c r="J40" s="193">
        <f t="shared" si="16"/>
        <v>0.1238017853000568</v>
      </c>
      <c r="K40" s="193">
        <f t="shared" si="16"/>
        <v>0.12333817554164053</v>
      </c>
      <c r="L40" s="193">
        <f t="shared" si="16"/>
        <v>0.11539836662632237</v>
      </c>
      <c r="M40" s="193">
        <f t="shared" si="16"/>
        <v>0.10461567641303726</v>
      </c>
      <c r="N40" s="193">
        <f t="shared" si="16"/>
        <v>8.6345693620632005E-2</v>
      </c>
      <c r="O40" s="193">
        <f t="shared" si="16"/>
        <v>8.3426749256626048E-2</v>
      </c>
      <c r="P40" s="193">
        <f t="shared" si="16"/>
        <v>4.3536358688772384E-2</v>
      </c>
      <c r="Q40" s="193">
        <f t="shared" si="16"/>
        <v>4.3536358688772384E-2</v>
      </c>
    </row>
    <row r="41" spans="1:17" x14ac:dyDescent="0.25">
      <c r="A41" s="90"/>
      <c r="B41" s="115"/>
      <c r="C41" s="199"/>
      <c r="D41" s="200"/>
      <c r="E41" s="201"/>
      <c r="F41" s="84">
        <f t="shared" ref="F41:Q41" si="17">$D40*F40</f>
        <v>810.39623745361712</v>
      </c>
      <c r="G41" s="85">
        <f t="shared" si="17"/>
        <v>1372.5122408550833</v>
      </c>
      <c r="H41" s="85">
        <f t="shared" si="17"/>
        <v>3404.0219510529064</v>
      </c>
      <c r="I41" s="85">
        <f t="shared" si="17"/>
        <v>3803.4460092440358</v>
      </c>
      <c r="J41" s="85">
        <f t="shared" si="17"/>
        <v>4212.1081412638323</v>
      </c>
      <c r="K41" s="85">
        <f t="shared" si="17"/>
        <v>4196.3347464532362</v>
      </c>
      <c r="L41" s="85">
        <f t="shared" si="17"/>
        <v>3926.1986277273659</v>
      </c>
      <c r="M41" s="85">
        <f t="shared" si="17"/>
        <v>3559.339158600767</v>
      </c>
      <c r="N41" s="85">
        <f t="shared" si="17"/>
        <v>2937.7395340547628</v>
      </c>
      <c r="O41" s="85">
        <f t="shared" si="17"/>
        <v>2838.4282899581881</v>
      </c>
      <c r="P41" s="85">
        <f t="shared" si="17"/>
        <v>1481.2375316681027</v>
      </c>
      <c r="Q41" s="86">
        <f t="shared" si="17"/>
        <v>1481.2375316681027</v>
      </c>
    </row>
    <row r="42" spans="1:17" x14ac:dyDescent="0.25">
      <c r="A42" s="73"/>
      <c r="B42" s="218" t="s">
        <v>200</v>
      </c>
      <c r="C42" s="249" t="s">
        <v>202</v>
      </c>
      <c r="D42" s="215"/>
      <c r="E42" s="95" t="s">
        <v>201</v>
      </c>
      <c r="F42" s="87">
        <f t="shared" ref="F42:Q42" si="18">F43/$B$43</f>
        <v>2.381907055384937E-2</v>
      </c>
      <c r="G42" s="88">
        <f t="shared" si="18"/>
        <v>4.0340717774890032E-2</v>
      </c>
      <c r="H42" s="88">
        <f t="shared" si="18"/>
        <v>0.10005061138209172</v>
      </c>
      <c r="I42" s="88">
        <f t="shared" si="18"/>
        <v>0.11179043615330912</v>
      </c>
      <c r="J42" s="88">
        <f t="shared" si="18"/>
        <v>0.12380178530005678</v>
      </c>
      <c r="K42" s="88">
        <f t="shared" si="18"/>
        <v>0.12333817554164053</v>
      </c>
      <c r="L42" s="88">
        <f t="shared" si="18"/>
        <v>0.11539836662632234</v>
      </c>
      <c r="M42" s="88">
        <f t="shared" si="18"/>
        <v>0.10461567641303728</v>
      </c>
      <c r="N42" s="88">
        <f t="shared" si="18"/>
        <v>8.6345693620632005E-2</v>
      </c>
      <c r="O42" s="88">
        <f t="shared" si="18"/>
        <v>8.3426749256626048E-2</v>
      </c>
      <c r="P42" s="88">
        <f t="shared" si="18"/>
        <v>4.3536358688772377E-2</v>
      </c>
      <c r="Q42" s="89">
        <f t="shared" si="18"/>
        <v>4.3536358688772377E-2</v>
      </c>
    </row>
    <row r="43" spans="1:17" x14ac:dyDescent="0.25">
      <c r="A43" s="67"/>
      <c r="B43" s="214">
        <f>SUM(D10:D40)</f>
        <v>1015235.09</v>
      </c>
      <c r="C43" s="249"/>
      <c r="D43" s="216"/>
      <c r="E43" s="96" t="s">
        <v>203</v>
      </c>
      <c r="F43" s="68">
        <f>F41+F39+F37+F31+F35+F29+F33+F27+F25+F21+F19+F17+F15+F13+F11+F23</f>
        <v>24181.956237453614</v>
      </c>
      <c r="G43" s="68">
        <f t="shared" ref="G43:Q43" si="19">G41+G39+G37+G31+G35+G29+G33+G27+G25+G21+G19+G17+G15+G13+G11+G23</f>
        <v>40955.312240855077</v>
      </c>
      <c r="H43" s="68">
        <f t="shared" si="19"/>
        <v>101574.8914510529</v>
      </c>
      <c r="I43" s="68">
        <f t="shared" si="19"/>
        <v>113493.57350924403</v>
      </c>
      <c r="J43" s="68">
        <f t="shared" si="19"/>
        <v>125687.91664126382</v>
      </c>
      <c r="K43" s="68">
        <f t="shared" si="19"/>
        <v>125217.24374645323</v>
      </c>
      <c r="L43" s="68">
        <f t="shared" si="19"/>
        <v>117156.47112772736</v>
      </c>
      <c r="M43" s="68">
        <f t="shared" si="19"/>
        <v>106209.50565860077</v>
      </c>
      <c r="N43" s="68">
        <f t="shared" si="19"/>
        <v>87661.178034054756</v>
      </c>
      <c r="O43" s="68">
        <f t="shared" si="19"/>
        <v>84697.76328995818</v>
      </c>
      <c r="P43" s="68">
        <f t="shared" si="19"/>
        <v>44199.639031668106</v>
      </c>
      <c r="Q43" s="68">
        <f t="shared" si="19"/>
        <v>44199.639031668106</v>
      </c>
    </row>
    <row r="44" spans="1:17" x14ac:dyDescent="0.25">
      <c r="A44" s="67"/>
      <c r="B44" s="118">
        <f>1000000</f>
        <v>1000000</v>
      </c>
      <c r="C44" s="249" t="s">
        <v>204</v>
      </c>
      <c r="D44" s="217"/>
      <c r="E44" s="97" t="s">
        <v>201</v>
      </c>
      <c r="F44" s="64">
        <f>F42</f>
        <v>2.381907055384937E-2</v>
      </c>
      <c r="G44" s="65">
        <f t="shared" ref="G44:Q44" si="20">F44+G42</f>
        <v>6.4159788328739406E-2</v>
      </c>
      <c r="H44" s="65">
        <f t="shared" si="20"/>
        <v>0.16421039971083112</v>
      </c>
      <c r="I44" s="65">
        <f t="shared" si="20"/>
        <v>0.27600083586414026</v>
      </c>
      <c r="J44" s="65">
        <f t="shared" si="20"/>
        <v>0.39980262116419707</v>
      </c>
      <c r="K44" s="65">
        <f t="shared" si="20"/>
        <v>0.52314079670583757</v>
      </c>
      <c r="L44" s="65">
        <f t="shared" si="20"/>
        <v>0.63853916333215988</v>
      </c>
      <c r="M44" s="65">
        <f t="shared" si="20"/>
        <v>0.74315483974519714</v>
      </c>
      <c r="N44" s="65">
        <f t="shared" si="20"/>
        <v>0.82950053336582918</v>
      </c>
      <c r="O44" s="65">
        <f t="shared" si="20"/>
        <v>0.91292728262245526</v>
      </c>
      <c r="P44" s="65">
        <f t="shared" si="20"/>
        <v>0.95646364131122763</v>
      </c>
      <c r="Q44" s="66">
        <f t="shared" si="20"/>
        <v>1</v>
      </c>
    </row>
    <row r="45" spans="1:17" x14ac:dyDescent="0.25">
      <c r="A45" s="69"/>
      <c r="B45" s="202"/>
      <c r="C45" s="249"/>
      <c r="D45" s="216"/>
      <c r="E45" s="96" t="s">
        <v>203</v>
      </c>
      <c r="F45" s="107">
        <f>F43</f>
        <v>24181.956237453614</v>
      </c>
      <c r="G45" s="108">
        <f t="shared" ref="G45:Q45" si="21">G43+F45</f>
        <v>65137.268478308688</v>
      </c>
      <c r="H45" s="108">
        <f t="shared" si="21"/>
        <v>166712.1599293616</v>
      </c>
      <c r="I45" s="108">
        <f t="shared" si="21"/>
        <v>280205.73343860562</v>
      </c>
      <c r="J45" s="108">
        <f t="shared" si="21"/>
        <v>405893.65007986943</v>
      </c>
      <c r="K45" s="108">
        <f t="shared" si="21"/>
        <v>531110.89382632263</v>
      </c>
      <c r="L45" s="108">
        <f t="shared" si="21"/>
        <v>648267.36495404993</v>
      </c>
      <c r="M45" s="108">
        <f t="shared" si="21"/>
        <v>754476.87061265064</v>
      </c>
      <c r="N45" s="108">
        <f t="shared" si="21"/>
        <v>842138.04864670546</v>
      </c>
      <c r="O45" s="108">
        <f t="shared" si="21"/>
        <v>926835.8119366637</v>
      </c>
      <c r="P45" s="108">
        <f t="shared" si="21"/>
        <v>971035.45096833177</v>
      </c>
      <c r="Q45" s="108">
        <f t="shared" si="21"/>
        <v>1015235.0899999999</v>
      </c>
    </row>
    <row r="46" spans="1:17" ht="16.5" customHeight="1" x14ac:dyDescent="0.25"/>
    <row r="47" spans="1:17" x14ac:dyDescent="0.25">
      <c r="A47" s="123"/>
      <c r="B47" s="70"/>
      <c r="D47" s="43"/>
      <c r="E47" s="99"/>
      <c r="F47" s="41"/>
      <c r="G47" s="41"/>
      <c r="H47" s="41"/>
      <c r="I47" s="41"/>
      <c r="J47" s="41"/>
    </row>
    <row r="48" spans="1:17" x14ac:dyDescent="0.25">
      <c r="A48" s="42"/>
      <c r="B48" s="70"/>
      <c r="D48" s="43"/>
      <c r="E48" s="99"/>
      <c r="F48" s="41"/>
      <c r="G48" s="41"/>
      <c r="H48" s="41"/>
      <c r="I48" s="41"/>
      <c r="J48" s="41"/>
    </row>
  </sheetData>
  <mergeCells count="11">
    <mergeCell ref="P1:Q1"/>
    <mergeCell ref="P2:Q2"/>
    <mergeCell ref="A8:A9"/>
    <mergeCell ref="B8:C9"/>
    <mergeCell ref="D8:D9"/>
    <mergeCell ref="B30:C31"/>
    <mergeCell ref="B36:C37"/>
    <mergeCell ref="C42:C43"/>
    <mergeCell ref="C44:C45"/>
    <mergeCell ref="E8:E9"/>
    <mergeCell ref="B14:C15"/>
  </mergeCells>
  <conditionalFormatting sqref="F28:Q28 F34:Q34 F26:Q26 F20:Q20 F16:Q16 F18:Q18 F22:Q22 F10:Q10 F12:Q12 F30:Q30 F32:Q32 F36:Q36 F40:Q40">
    <cfRule type="cellIs" dxfId="9" priority="116" operator="greaterThan">
      <formula>0</formula>
    </cfRule>
  </conditionalFormatting>
  <conditionalFormatting sqref="F19:Q19 F17:Q17 F11:Q11 F13:Q13 F15:Q15 F21:Q31 F33:Q41">
    <cfRule type="cellIs" dxfId="8" priority="115" operator="lessThanOrEqual">
      <formula>0</formula>
    </cfRule>
  </conditionalFormatting>
  <conditionalFormatting sqref="G44:K45">
    <cfRule type="expression" dxfId="7" priority="114" stopIfTrue="1">
      <formula>OFFSET(M$174,0,-1)&gt;=1</formula>
    </cfRule>
  </conditionalFormatting>
  <conditionalFormatting sqref="F14:Q14">
    <cfRule type="cellIs" dxfId="6" priority="5" operator="greaterThan">
      <formula>0</formula>
    </cfRule>
  </conditionalFormatting>
  <conditionalFormatting sqref="F24:Q24">
    <cfRule type="cellIs" dxfId="5" priority="4" operator="greaterThan">
      <formula>0</formula>
    </cfRule>
  </conditionalFormatting>
  <conditionalFormatting sqref="F38:Q38">
    <cfRule type="cellIs" dxfId="4" priority="3" operator="greaterThan">
      <formula>0</formula>
    </cfRule>
  </conditionalFormatting>
  <conditionalFormatting sqref="H32:Q32">
    <cfRule type="cellIs" dxfId="3" priority="2" operator="lessThanOrEqual">
      <formula>0</formula>
    </cfRule>
  </conditionalFormatting>
  <conditionalFormatting sqref="H38:Q38">
    <cfRule type="cellIs" dxfId="2" priority="1" operator="greaterThan">
      <formula>0</formula>
    </cfRule>
  </conditionalFormatting>
  <conditionalFormatting sqref="O44:Q45">
    <cfRule type="expression" dxfId="1" priority="118" stopIfTrue="1">
      <formula>OFFSET(R$174,0,-1)&gt;=1</formula>
    </cfRule>
  </conditionalFormatting>
  <conditionalFormatting sqref="L44:N45">
    <cfRule type="expression" dxfId="0" priority="119" stopIfTrue="1">
      <formula>OFFSET(#REF!,0,-1)&gt;=1</formula>
    </cfRule>
  </conditionalFormatting>
  <dataValidations count="1">
    <dataValidation type="whole" operator="greaterThan" allowBlank="1" showErrorMessage="1" sqref="F8:Q8" xr:uid="{00000000-0002-0000-0B00-000000000000}">
      <formula1>0</formula1>
      <formula2>0</formula2>
    </dataValidation>
  </dataValidations>
  <printOptions horizontalCentered="1"/>
  <pageMargins left="0.15748031496062992" right="0.19685039370078741" top="0.27559055118110237" bottom="0.19685039370078741" header="0.31496062992125984" footer="0.15748031496062992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515A-9457-462B-B7FB-B06CD9365AB0}">
  <sheetPr>
    <tabColor theme="9" tint="0.79998168889431442"/>
  </sheetPr>
  <dimension ref="A1:BH339"/>
  <sheetViews>
    <sheetView view="pageBreakPreview" topLeftCell="AI166" zoomScale="85" zoomScaleSheetLayoutView="85" workbookViewId="0">
      <pane ySplit="10" topLeftCell="A224" activePane="bottomLeft" state="frozen"/>
      <selection activeCell="BD182" sqref="BD182"/>
      <selection pane="bottomLeft" activeCell="BD182" sqref="BD182"/>
    </sheetView>
  </sheetViews>
  <sheetFormatPr defaultRowHeight="15" x14ac:dyDescent="0.25"/>
  <cols>
    <col min="1" max="1" width="9.140625" style="6"/>
    <col min="2" max="2" width="20.7109375" style="6" customWidth="1"/>
    <col min="3" max="3" width="8.85546875" style="31" customWidth="1"/>
    <col min="4" max="4" width="7.5703125" style="6" customWidth="1"/>
    <col min="5" max="5" width="8.85546875" style="6" customWidth="1"/>
    <col min="6" max="6" width="8.85546875" style="15" customWidth="1"/>
    <col min="7" max="7" width="12" style="15" bestFit="1" customWidth="1"/>
    <col min="8" max="8" width="8.85546875" style="6" customWidth="1"/>
    <col min="9" max="10" width="9.140625" style="31"/>
    <col min="11" max="11" width="9.140625" style="124"/>
    <col min="12" max="13" width="9.140625" style="31"/>
    <col min="14" max="14" width="9.140625" style="124"/>
    <col min="15" max="18" width="9.140625" style="31"/>
    <col min="19" max="19" width="9.140625" style="124"/>
    <col min="20" max="22" width="9.140625" style="31"/>
    <col min="23" max="29" width="9.140625" style="124"/>
    <col min="30" max="53" width="9.140625" style="31"/>
    <col min="54" max="54" width="10.42578125" style="31" customWidth="1"/>
    <col min="55" max="55" width="21.85546875" style="31" customWidth="1"/>
    <col min="56" max="60" width="9.140625" style="31"/>
    <col min="61" max="16384" width="9.140625" style="6"/>
  </cols>
  <sheetData>
    <row r="1" spans="1:60" x14ac:dyDescent="0.25">
      <c r="A1" s="6" t="s">
        <v>6</v>
      </c>
    </row>
    <row r="2" spans="1:60" customFormat="1" x14ac:dyDescent="0.25">
      <c r="B2" s="1" t="s">
        <v>48</v>
      </c>
      <c r="C2" s="2"/>
      <c r="D2" s="1"/>
      <c r="F2" s="3"/>
      <c r="G2" s="3"/>
      <c r="H2" s="13"/>
      <c r="I2" s="4"/>
      <c r="J2" s="4"/>
      <c r="K2" s="5"/>
      <c r="L2" s="4"/>
      <c r="M2" s="4"/>
      <c r="N2" s="5"/>
      <c r="O2" s="4"/>
      <c r="P2" s="4"/>
      <c r="Q2" s="4"/>
      <c r="R2" s="4"/>
      <c r="S2" s="5"/>
      <c r="T2" s="4"/>
      <c r="U2" s="4"/>
      <c r="V2" s="4"/>
      <c r="W2" s="5"/>
      <c r="X2" s="5"/>
      <c r="Y2" s="5"/>
      <c r="Z2" s="5"/>
      <c r="AA2" s="5"/>
      <c r="AB2" s="5"/>
      <c r="AC2" s="5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10" customFormat="1" ht="30" x14ac:dyDescent="0.25">
      <c r="B3" s="11" t="s">
        <v>51</v>
      </c>
      <c r="C3" s="11" t="s">
        <v>54</v>
      </c>
      <c r="D3" s="11" t="s">
        <v>50</v>
      </c>
      <c r="E3" s="11" t="s">
        <v>3</v>
      </c>
      <c r="F3" s="16" t="s">
        <v>0</v>
      </c>
      <c r="G3" s="16" t="s">
        <v>7</v>
      </c>
      <c r="H3" s="11" t="s">
        <v>8</v>
      </c>
    </row>
    <row r="4" spans="1:60" s="10" customFormat="1" x14ac:dyDescent="0.25">
      <c r="B4" s="11" t="s">
        <v>49</v>
      </c>
      <c r="C4" s="50"/>
      <c r="D4" s="7"/>
      <c r="E4" s="11"/>
      <c r="F4" s="16"/>
      <c r="G4" s="16"/>
      <c r="H4" s="11"/>
    </row>
    <row r="5" spans="1:60" x14ac:dyDescent="0.25">
      <c r="B5" s="8" t="s">
        <v>93</v>
      </c>
      <c r="C5" s="50" t="s">
        <v>56</v>
      </c>
      <c r="D5" s="8">
        <v>40</v>
      </c>
      <c r="E5" s="8">
        <v>1</v>
      </c>
      <c r="F5" s="14">
        <v>0.67</v>
      </c>
      <c r="G5" s="14">
        <f>F5*E5</f>
        <v>0.67</v>
      </c>
      <c r="H5" s="7"/>
    </row>
    <row r="6" spans="1:60" ht="15.75" customHeight="1" x14ac:dyDescent="0.25">
      <c r="B6" s="8" t="s">
        <v>93</v>
      </c>
      <c r="C6" s="50" t="s">
        <v>53</v>
      </c>
      <c r="D6" s="8">
        <v>100</v>
      </c>
      <c r="E6" s="8">
        <v>1</v>
      </c>
      <c r="F6" s="14">
        <v>4.8499999999999996</v>
      </c>
      <c r="G6" s="14">
        <f t="shared" ref="G6:G162" si="0">F6*E6</f>
        <v>4.8499999999999996</v>
      </c>
      <c r="H6" s="7"/>
    </row>
    <row r="7" spans="1:60" x14ac:dyDescent="0.25">
      <c r="B7" s="8" t="s">
        <v>93</v>
      </c>
      <c r="C7" s="50" t="s">
        <v>56</v>
      </c>
      <c r="D7" s="8">
        <v>50</v>
      </c>
      <c r="E7" s="8">
        <v>1</v>
      </c>
      <c r="F7" s="14">
        <v>0.57999999999999996</v>
      </c>
      <c r="G7" s="14">
        <f t="shared" si="0"/>
        <v>0.57999999999999996</v>
      </c>
      <c r="H7" s="7"/>
    </row>
    <row r="8" spans="1:60" x14ac:dyDescent="0.25">
      <c r="B8" s="8" t="s">
        <v>93</v>
      </c>
      <c r="C8" s="50" t="s">
        <v>53</v>
      </c>
      <c r="D8" s="8">
        <v>100</v>
      </c>
      <c r="E8" s="8">
        <v>1</v>
      </c>
      <c r="F8" s="14">
        <v>0.81</v>
      </c>
      <c r="G8" s="14">
        <f t="shared" si="0"/>
        <v>0.81</v>
      </c>
      <c r="H8" s="7"/>
    </row>
    <row r="9" spans="1:60" x14ac:dyDescent="0.25">
      <c r="B9" s="8" t="s">
        <v>93</v>
      </c>
      <c r="C9" s="50" t="s">
        <v>56</v>
      </c>
      <c r="D9" s="8">
        <v>75</v>
      </c>
      <c r="E9" s="8">
        <v>1</v>
      </c>
      <c r="F9" s="14">
        <v>0.49</v>
      </c>
      <c r="G9" s="14">
        <f t="shared" si="0"/>
        <v>0.49</v>
      </c>
      <c r="H9" s="7"/>
    </row>
    <row r="10" spans="1:60" x14ac:dyDescent="0.25">
      <c r="B10" s="8" t="s">
        <v>93</v>
      </c>
      <c r="C10" s="50" t="s">
        <v>55</v>
      </c>
      <c r="D10" s="8">
        <v>75</v>
      </c>
      <c r="E10" s="8">
        <v>1</v>
      </c>
      <c r="F10" s="14">
        <v>0.3</v>
      </c>
      <c r="G10" s="14">
        <f t="shared" si="0"/>
        <v>0.3</v>
      </c>
      <c r="H10" s="7"/>
    </row>
    <row r="11" spans="1:60" x14ac:dyDescent="0.25">
      <c r="B11" s="8" t="s">
        <v>93</v>
      </c>
      <c r="C11" s="50" t="s">
        <v>56</v>
      </c>
      <c r="D11" s="8">
        <v>75</v>
      </c>
      <c r="E11" s="8">
        <v>1</v>
      </c>
      <c r="F11" s="14">
        <v>0.31</v>
      </c>
      <c r="G11" s="14">
        <f t="shared" si="0"/>
        <v>0.31</v>
      </c>
      <c r="H11" s="7"/>
    </row>
    <row r="12" spans="1:60" x14ac:dyDescent="0.25">
      <c r="B12" s="8" t="s">
        <v>93</v>
      </c>
      <c r="C12" s="50" t="s">
        <v>53</v>
      </c>
      <c r="D12" s="8">
        <v>75</v>
      </c>
      <c r="E12" s="8">
        <v>1</v>
      </c>
      <c r="F12" s="14">
        <v>3.29</v>
      </c>
      <c r="G12" s="14">
        <f t="shared" si="0"/>
        <v>3.29</v>
      </c>
      <c r="H12" s="7"/>
    </row>
    <row r="13" spans="1:60" x14ac:dyDescent="0.25">
      <c r="B13" s="8" t="s">
        <v>93</v>
      </c>
      <c r="C13" s="50" t="s">
        <v>53</v>
      </c>
      <c r="D13" s="8">
        <v>50</v>
      </c>
      <c r="E13" s="8">
        <v>1</v>
      </c>
      <c r="F13" s="14">
        <v>2.94</v>
      </c>
      <c r="G13" s="14">
        <f t="shared" si="0"/>
        <v>2.94</v>
      </c>
      <c r="H13" s="7"/>
    </row>
    <row r="14" spans="1:60" x14ac:dyDescent="0.25">
      <c r="B14" s="8" t="s">
        <v>93</v>
      </c>
      <c r="C14" s="50" t="s">
        <v>53</v>
      </c>
      <c r="D14" s="8">
        <v>50</v>
      </c>
      <c r="E14" s="8">
        <v>1</v>
      </c>
      <c r="F14" s="14">
        <v>4.84</v>
      </c>
      <c r="G14" s="14">
        <f t="shared" si="0"/>
        <v>4.84</v>
      </c>
      <c r="H14" s="7"/>
    </row>
    <row r="15" spans="1:60" x14ac:dyDescent="0.25">
      <c r="B15" s="8" t="s">
        <v>93</v>
      </c>
      <c r="C15" s="50" t="s">
        <v>56</v>
      </c>
      <c r="D15" s="8">
        <v>50</v>
      </c>
      <c r="E15" s="8">
        <v>1</v>
      </c>
      <c r="F15" s="14">
        <v>1.56</v>
      </c>
      <c r="G15" s="14">
        <f t="shared" si="0"/>
        <v>1.56</v>
      </c>
      <c r="H15" s="7"/>
    </row>
    <row r="16" spans="1:60" x14ac:dyDescent="0.25">
      <c r="B16" s="8" t="s">
        <v>93</v>
      </c>
      <c r="C16" s="50" t="s">
        <v>56</v>
      </c>
      <c r="D16" s="8">
        <v>40</v>
      </c>
      <c r="E16" s="8">
        <v>1</v>
      </c>
      <c r="F16" s="14">
        <v>0.63</v>
      </c>
      <c r="G16" s="14">
        <f t="shared" si="0"/>
        <v>0.63</v>
      </c>
      <c r="H16" s="7"/>
    </row>
    <row r="17" spans="2:8" x14ac:dyDescent="0.25">
      <c r="B17" s="8" t="s">
        <v>93</v>
      </c>
      <c r="C17" s="50" t="s">
        <v>55</v>
      </c>
      <c r="D17" s="8">
        <v>50</v>
      </c>
      <c r="E17" s="8">
        <v>1</v>
      </c>
      <c r="F17" s="14">
        <v>1.4</v>
      </c>
      <c r="G17" s="14">
        <f t="shared" si="0"/>
        <v>1.4</v>
      </c>
      <c r="H17" s="7"/>
    </row>
    <row r="18" spans="2:8" x14ac:dyDescent="0.25">
      <c r="B18" s="8" t="s">
        <v>93</v>
      </c>
      <c r="C18" s="50" t="s">
        <v>56</v>
      </c>
      <c r="D18" s="8">
        <v>40</v>
      </c>
      <c r="E18" s="8">
        <v>1</v>
      </c>
      <c r="F18" s="15">
        <v>1.28</v>
      </c>
      <c r="G18" s="14">
        <f t="shared" si="0"/>
        <v>1.28</v>
      </c>
      <c r="H18" s="7"/>
    </row>
    <row r="19" spans="2:8" x14ac:dyDescent="0.25">
      <c r="B19" s="8" t="s">
        <v>93</v>
      </c>
      <c r="C19" s="50" t="s">
        <v>56</v>
      </c>
      <c r="D19" s="8">
        <v>50</v>
      </c>
      <c r="E19" s="8">
        <v>2</v>
      </c>
      <c r="F19" s="14">
        <v>2.2599999999999998</v>
      </c>
      <c r="G19" s="14">
        <f t="shared" si="0"/>
        <v>4.5199999999999996</v>
      </c>
      <c r="H19" s="7"/>
    </row>
    <row r="20" spans="2:8" x14ac:dyDescent="0.25">
      <c r="B20" s="8" t="s">
        <v>93</v>
      </c>
      <c r="C20" s="50" t="s">
        <v>55</v>
      </c>
      <c r="D20" s="8">
        <v>40</v>
      </c>
      <c r="E20" s="8">
        <v>2</v>
      </c>
      <c r="F20" s="15">
        <v>0.54</v>
      </c>
      <c r="G20" s="14">
        <f t="shared" si="0"/>
        <v>1.08</v>
      </c>
      <c r="H20" s="7"/>
    </row>
    <row r="21" spans="2:8" x14ac:dyDescent="0.25">
      <c r="B21" s="8" t="s">
        <v>79</v>
      </c>
      <c r="C21" s="50" t="s">
        <v>53</v>
      </c>
      <c r="D21" s="8">
        <v>50</v>
      </c>
      <c r="E21" s="8">
        <v>1</v>
      </c>
      <c r="F21" s="14">
        <v>0.31</v>
      </c>
      <c r="G21" s="14">
        <f t="shared" si="0"/>
        <v>0.31</v>
      </c>
      <c r="H21" s="7"/>
    </row>
    <row r="22" spans="2:8" x14ac:dyDescent="0.25">
      <c r="B22" s="8" t="s">
        <v>79</v>
      </c>
      <c r="C22" s="50" t="s">
        <v>56</v>
      </c>
      <c r="D22" s="8">
        <v>50</v>
      </c>
      <c r="E22" s="8">
        <v>1</v>
      </c>
      <c r="F22" s="14">
        <v>2.77</v>
      </c>
      <c r="G22" s="14">
        <f t="shared" si="0"/>
        <v>2.77</v>
      </c>
      <c r="H22" s="7"/>
    </row>
    <row r="23" spans="2:8" x14ac:dyDescent="0.25">
      <c r="B23" s="8" t="s">
        <v>79</v>
      </c>
      <c r="C23" s="50" t="s">
        <v>53</v>
      </c>
      <c r="D23" s="8">
        <v>50</v>
      </c>
      <c r="E23" s="8">
        <v>1</v>
      </c>
      <c r="F23" s="8">
        <v>2.56</v>
      </c>
      <c r="G23" s="14">
        <f t="shared" si="0"/>
        <v>2.56</v>
      </c>
      <c r="H23" s="7"/>
    </row>
    <row r="24" spans="2:8" x14ac:dyDescent="0.25">
      <c r="B24" s="8" t="s">
        <v>79</v>
      </c>
      <c r="C24" s="50" t="s">
        <v>53</v>
      </c>
      <c r="D24" s="8">
        <v>75</v>
      </c>
      <c r="E24" s="8">
        <v>1</v>
      </c>
      <c r="F24" s="8">
        <v>1.54</v>
      </c>
      <c r="G24" s="14">
        <f t="shared" si="0"/>
        <v>1.54</v>
      </c>
      <c r="H24" s="7"/>
    </row>
    <row r="25" spans="2:8" x14ac:dyDescent="0.25">
      <c r="B25" s="8" t="s">
        <v>79</v>
      </c>
      <c r="C25" s="50" t="s">
        <v>53</v>
      </c>
      <c r="D25" s="8">
        <v>50</v>
      </c>
      <c r="E25" s="8">
        <v>1</v>
      </c>
      <c r="F25" s="8">
        <v>3.24</v>
      </c>
      <c r="G25" s="14">
        <f t="shared" si="0"/>
        <v>3.24</v>
      </c>
      <c r="H25" s="7"/>
    </row>
    <row r="26" spans="2:8" x14ac:dyDescent="0.25">
      <c r="B26" s="8" t="s">
        <v>79</v>
      </c>
      <c r="C26" s="50" t="s">
        <v>56</v>
      </c>
      <c r="D26" s="8">
        <v>50</v>
      </c>
      <c r="E26" s="8">
        <v>1</v>
      </c>
      <c r="F26" s="14">
        <v>1.5</v>
      </c>
      <c r="G26" s="14">
        <f t="shared" si="0"/>
        <v>1.5</v>
      </c>
      <c r="H26" s="7"/>
    </row>
    <row r="27" spans="2:8" x14ac:dyDescent="0.25">
      <c r="B27" s="8" t="s">
        <v>79</v>
      </c>
      <c r="C27" s="50" t="s">
        <v>55</v>
      </c>
      <c r="D27" s="8">
        <v>50</v>
      </c>
      <c r="E27" s="8">
        <v>1</v>
      </c>
      <c r="F27" s="14">
        <v>0.31</v>
      </c>
      <c r="G27" s="14">
        <f t="shared" si="0"/>
        <v>0.31</v>
      </c>
      <c r="H27" s="7"/>
    </row>
    <row r="28" spans="2:8" x14ac:dyDescent="0.25">
      <c r="B28" s="8" t="s">
        <v>94</v>
      </c>
      <c r="C28" s="50" t="s">
        <v>53</v>
      </c>
      <c r="D28" s="8">
        <v>75</v>
      </c>
      <c r="E28" s="8">
        <v>1</v>
      </c>
      <c r="F28" s="14">
        <v>6.83</v>
      </c>
      <c r="G28" s="14">
        <f t="shared" si="0"/>
        <v>6.83</v>
      </c>
      <c r="H28" s="7"/>
    </row>
    <row r="29" spans="2:8" x14ac:dyDescent="0.25">
      <c r="B29" s="8" t="s">
        <v>94</v>
      </c>
      <c r="C29" s="50" t="s">
        <v>55</v>
      </c>
      <c r="D29" s="8">
        <v>50</v>
      </c>
      <c r="E29" s="8">
        <v>3</v>
      </c>
      <c r="F29" s="14">
        <v>2.9</v>
      </c>
      <c r="G29" s="14">
        <f t="shared" si="0"/>
        <v>8.6999999999999993</v>
      </c>
      <c r="H29" s="7"/>
    </row>
    <row r="30" spans="2:8" x14ac:dyDescent="0.25">
      <c r="B30" s="8" t="s">
        <v>94</v>
      </c>
      <c r="C30" s="50" t="s">
        <v>56</v>
      </c>
      <c r="D30" s="8">
        <v>50</v>
      </c>
      <c r="E30" s="8">
        <v>2</v>
      </c>
      <c r="F30" s="14">
        <v>0.71</v>
      </c>
      <c r="G30" s="14">
        <f t="shared" si="0"/>
        <v>1.42</v>
      </c>
      <c r="H30" s="7"/>
    </row>
    <row r="31" spans="2:8" x14ac:dyDescent="0.25">
      <c r="B31" s="8" t="s">
        <v>94</v>
      </c>
      <c r="C31" s="50" t="s">
        <v>53</v>
      </c>
      <c r="D31" s="8">
        <v>40</v>
      </c>
      <c r="E31" s="8">
        <v>1</v>
      </c>
      <c r="F31" s="8">
        <v>0.14000000000000001</v>
      </c>
      <c r="G31" s="14">
        <f t="shared" si="0"/>
        <v>0.14000000000000001</v>
      </c>
      <c r="H31" s="7"/>
    </row>
    <row r="32" spans="2:8" x14ac:dyDescent="0.25">
      <c r="B32" s="8" t="s">
        <v>83</v>
      </c>
      <c r="C32" s="50" t="s">
        <v>55</v>
      </c>
      <c r="D32" s="8">
        <v>50</v>
      </c>
      <c r="E32" s="8">
        <v>1</v>
      </c>
      <c r="F32" s="14">
        <v>2.38</v>
      </c>
      <c r="G32" s="14">
        <f t="shared" si="0"/>
        <v>2.38</v>
      </c>
      <c r="H32" s="7"/>
    </row>
    <row r="33" spans="2:8" x14ac:dyDescent="0.25">
      <c r="B33" s="8" t="s">
        <v>83</v>
      </c>
      <c r="C33" s="50" t="s">
        <v>56</v>
      </c>
      <c r="D33" s="8">
        <v>50</v>
      </c>
      <c r="E33" s="8">
        <v>1</v>
      </c>
      <c r="F33" s="14">
        <v>1.74</v>
      </c>
      <c r="G33" s="14">
        <f t="shared" si="0"/>
        <v>1.74</v>
      </c>
      <c r="H33" s="7"/>
    </row>
    <row r="34" spans="2:8" x14ac:dyDescent="0.25">
      <c r="B34" s="8" t="s">
        <v>88</v>
      </c>
      <c r="C34" s="50" t="s">
        <v>53</v>
      </c>
      <c r="D34" s="8">
        <v>50</v>
      </c>
      <c r="E34" s="8">
        <v>1</v>
      </c>
      <c r="F34" s="14">
        <v>0.22</v>
      </c>
      <c r="G34" s="14">
        <f t="shared" si="0"/>
        <v>0.22</v>
      </c>
      <c r="H34" s="7"/>
    </row>
    <row r="35" spans="2:8" x14ac:dyDescent="0.25">
      <c r="B35" s="8" t="s">
        <v>88</v>
      </c>
      <c r="C35" s="50" t="s">
        <v>55</v>
      </c>
      <c r="D35" s="8">
        <v>50</v>
      </c>
      <c r="E35" s="8">
        <v>1</v>
      </c>
      <c r="F35" s="14">
        <v>0.2</v>
      </c>
      <c r="G35" s="14">
        <f t="shared" si="0"/>
        <v>0.2</v>
      </c>
      <c r="H35" s="7"/>
    </row>
    <row r="36" spans="2:8" x14ac:dyDescent="0.25">
      <c r="B36" s="8" t="s">
        <v>88</v>
      </c>
      <c r="C36" s="50" t="s">
        <v>55</v>
      </c>
      <c r="D36" s="8">
        <v>50</v>
      </c>
      <c r="E36" s="8">
        <v>1</v>
      </c>
      <c r="F36" s="14">
        <v>0.13</v>
      </c>
      <c r="G36" s="14">
        <f t="shared" si="0"/>
        <v>0.13</v>
      </c>
      <c r="H36" s="7"/>
    </row>
    <row r="37" spans="2:8" x14ac:dyDescent="0.25">
      <c r="B37" s="8" t="s">
        <v>95</v>
      </c>
      <c r="C37" s="50" t="s">
        <v>53</v>
      </c>
      <c r="D37" s="8">
        <v>75</v>
      </c>
      <c r="E37" s="8">
        <v>1</v>
      </c>
      <c r="F37" s="14">
        <v>0.44</v>
      </c>
      <c r="G37" s="14">
        <f t="shared" si="0"/>
        <v>0.44</v>
      </c>
      <c r="H37" s="7"/>
    </row>
    <row r="38" spans="2:8" x14ac:dyDescent="0.25">
      <c r="B38" s="8" t="s">
        <v>95</v>
      </c>
      <c r="C38" s="50" t="s">
        <v>55</v>
      </c>
      <c r="D38" s="8">
        <v>100</v>
      </c>
      <c r="E38" s="8">
        <v>1</v>
      </c>
      <c r="F38" s="14">
        <v>2.4700000000000002</v>
      </c>
      <c r="G38" s="14">
        <f t="shared" si="0"/>
        <v>2.4700000000000002</v>
      </c>
      <c r="H38" s="7"/>
    </row>
    <row r="39" spans="2:8" x14ac:dyDescent="0.25">
      <c r="B39" s="8" t="s">
        <v>95</v>
      </c>
      <c r="C39" s="50" t="s">
        <v>56</v>
      </c>
      <c r="D39" s="8">
        <v>100</v>
      </c>
      <c r="E39" s="8">
        <v>1</v>
      </c>
      <c r="F39" s="14">
        <v>0.34</v>
      </c>
      <c r="G39" s="14">
        <f t="shared" si="0"/>
        <v>0.34</v>
      </c>
      <c r="H39" s="7"/>
    </row>
    <row r="40" spans="2:8" x14ac:dyDescent="0.25">
      <c r="B40" s="8" t="s">
        <v>95</v>
      </c>
      <c r="C40" s="50" t="s">
        <v>53</v>
      </c>
      <c r="D40" s="8">
        <v>100</v>
      </c>
      <c r="E40" s="8">
        <v>1</v>
      </c>
      <c r="F40" s="14">
        <v>0.56000000000000005</v>
      </c>
      <c r="G40" s="14">
        <f t="shared" si="0"/>
        <v>0.56000000000000005</v>
      </c>
      <c r="H40" s="7"/>
    </row>
    <row r="41" spans="2:8" x14ac:dyDescent="0.25">
      <c r="B41" s="8" t="s">
        <v>95</v>
      </c>
      <c r="C41" s="50" t="s">
        <v>56</v>
      </c>
      <c r="D41" s="8">
        <v>100</v>
      </c>
      <c r="E41" s="8">
        <v>1</v>
      </c>
      <c r="F41" s="14">
        <v>0.18</v>
      </c>
      <c r="G41" s="14">
        <f t="shared" si="0"/>
        <v>0.18</v>
      </c>
      <c r="H41" s="7"/>
    </row>
    <row r="42" spans="2:8" x14ac:dyDescent="0.25">
      <c r="B42" s="8" t="s">
        <v>95</v>
      </c>
      <c r="C42" s="50" t="s">
        <v>56</v>
      </c>
      <c r="D42" s="8">
        <v>75</v>
      </c>
      <c r="E42" s="8">
        <v>1</v>
      </c>
      <c r="F42" s="14">
        <v>0.46</v>
      </c>
      <c r="G42" s="14">
        <f t="shared" si="0"/>
        <v>0.46</v>
      </c>
      <c r="H42" s="7"/>
    </row>
    <row r="43" spans="2:8" x14ac:dyDescent="0.25">
      <c r="B43" s="8" t="s">
        <v>95</v>
      </c>
      <c r="C43" s="50" t="s">
        <v>56</v>
      </c>
      <c r="D43" s="8">
        <v>50</v>
      </c>
      <c r="E43" s="8">
        <v>1</v>
      </c>
      <c r="F43" s="14">
        <v>0.23</v>
      </c>
      <c r="G43" s="14">
        <f t="shared" si="0"/>
        <v>0.23</v>
      </c>
      <c r="H43" s="7"/>
    </row>
    <row r="44" spans="2:8" x14ac:dyDescent="0.25">
      <c r="B44" s="8" t="s">
        <v>95</v>
      </c>
      <c r="C44" s="50" t="s">
        <v>53</v>
      </c>
      <c r="D44" s="8">
        <v>75</v>
      </c>
      <c r="E44" s="8">
        <v>1</v>
      </c>
      <c r="F44" s="14">
        <v>1.3</v>
      </c>
      <c r="G44" s="14">
        <f t="shared" si="0"/>
        <v>1.3</v>
      </c>
      <c r="H44" s="7"/>
    </row>
    <row r="45" spans="2:8" x14ac:dyDescent="0.25">
      <c r="B45" s="8" t="s">
        <v>95</v>
      </c>
      <c r="C45" s="50" t="s">
        <v>56</v>
      </c>
      <c r="D45" s="8">
        <v>50</v>
      </c>
      <c r="E45" s="8">
        <v>1</v>
      </c>
      <c r="F45" s="14">
        <v>0.47</v>
      </c>
      <c r="G45" s="14">
        <f t="shared" si="0"/>
        <v>0.47</v>
      </c>
      <c r="H45" s="7"/>
    </row>
    <row r="46" spans="2:8" x14ac:dyDescent="0.25">
      <c r="B46" s="8" t="s">
        <v>95</v>
      </c>
      <c r="C46" s="50" t="s">
        <v>53</v>
      </c>
      <c r="D46" s="8">
        <v>50</v>
      </c>
      <c r="E46" s="8">
        <v>1</v>
      </c>
      <c r="F46" s="14">
        <v>0.4</v>
      </c>
      <c r="G46" s="14">
        <f t="shared" si="0"/>
        <v>0.4</v>
      </c>
      <c r="H46" s="7"/>
    </row>
    <row r="47" spans="2:8" x14ac:dyDescent="0.25">
      <c r="B47" s="8" t="s">
        <v>95</v>
      </c>
      <c r="C47" s="50" t="s">
        <v>56</v>
      </c>
      <c r="D47" s="8">
        <v>50</v>
      </c>
      <c r="E47" s="8">
        <v>1</v>
      </c>
      <c r="F47" s="14">
        <v>1.37</v>
      </c>
      <c r="G47" s="14">
        <f t="shared" si="0"/>
        <v>1.37</v>
      </c>
      <c r="H47" s="7"/>
    </row>
    <row r="48" spans="2:8" x14ac:dyDescent="0.25">
      <c r="B48" s="8" t="s">
        <v>95</v>
      </c>
      <c r="C48" s="50" t="s">
        <v>56</v>
      </c>
      <c r="D48" s="8">
        <v>75</v>
      </c>
      <c r="E48" s="8">
        <v>1</v>
      </c>
      <c r="F48" s="14">
        <v>0.28999999999999998</v>
      </c>
      <c r="G48" s="14">
        <f t="shared" si="0"/>
        <v>0.28999999999999998</v>
      </c>
      <c r="H48" s="7"/>
    </row>
    <row r="49" spans="2:8" x14ac:dyDescent="0.25">
      <c r="B49" s="8" t="s">
        <v>95</v>
      </c>
      <c r="C49" s="50" t="s">
        <v>53</v>
      </c>
      <c r="D49" s="8">
        <v>75</v>
      </c>
      <c r="E49" s="8">
        <v>1</v>
      </c>
      <c r="F49" s="14">
        <v>1.1599999999999999</v>
      </c>
      <c r="G49" s="14">
        <f t="shared" si="0"/>
        <v>1.1599999999999999</v>
      </c>
      <c r="H49" s="7"/>
    </row>
    <row r="50" spans="2:8" x14ac:dyDescent="0.25">
      <c r="B50" s="8" t="s">
        <v>95</v>
      </c>
      <c r="C50" s="50" t="s">
        <v>56</v>
      </c>
      <c r="D50" s="8">
        <v>75</v>
      </c>
      <c r="E50" s="8">
        <v>1</v>
      </c>
      <c r="F50" s="14">
        <v>0.55000000000000004</v>
      </c>
      <c r="G50" s="14">
        <f t="shared" si="0"/>
        <v>0.55000000000000004</v>
      </c>
      <c r="H50" s="7"/>
    </row>
    <row r="51" spans="2:8" x14ac:dyDescent="0.25">
      <c r="B51" s="8" t="s">
        <v>95</v>
      </c>
      <c r="C51" s="50" t="s">
        <v>53</v>
      </c>
      <c r="D51" s="8">
        <v>100</v>
      </c>
      <c r="E51" s="8">
        <v>1</v>
      </c>
      <c r="F51" s="14">
        <v>1.54</v>
      </c>
      <c r="G51" s="14">
        <f t="shared" si="0"/>
        <v>1.54</v>
      </c>
      <c r="H51" s="7"/>
    </row>
    <row r="52" spans="2:8" x14ac:dyDescent="0.25">
      <c r="B52" s="8" t="s">
        <v>95</v>
      </c>
      <c r="C52" s="50" t="s">
        <v>56</v>
      </c>
      <c r="D52" s="8">
        <v>100</v>
      </c>
      <c r="E52" s="8">
        <v>1</v>
      </c>
      <c r="F52" s="14">
        <v>0.3</v>
      </c>
      <c r="G52" s="14">
        <f t="shared" si="0"/>
        <v>0.3</v>
      </c>
      <c r="H52" s="7"/>
    </row>
    <row r="53" spans="2:8" x14ac:dyDescent="0.25">
      <c r="B53" s="8" t="s">
        <v>96</v>
      </c>
      <c r="C53" s="50" t="s">
        <v>55</v>
      </c>
      <c r="D53" s="8">
        <v>100</v>
      </c>
      <c r="E53" s="8">
        <v>1</v>
      </c>
      <c r="F53" s="14">
        <v>2.36</v>
      </c>
      <c r="G53" s="14">
        <f t="shared" si="0"/>
        <v>2.36</v>
      </c>
      <c r="H53" s="7"/>
    </row>
    <row r="54" spans="2:8" x14ac:dyDescent="0.25">
      <c r="B54" s="8" t="s">
        <v>96</v>
      </c>
      <c r="C54" s="50" t="s">
        <v>55</v>
      </c>
      <c r="D54" s="8">
        <v>100</v>
      </c>
      <c r="E54" s="8">
        <v>1</v>
      </c>
      <c r="F54" s="14">
        <v>2.15</v>
      </c>
      <c r="G54" s="14">
        <f t="shared" si="0"/>
        <v>2.15</v>
      </c>
      <c r="H54" s="7"/>
    </row>
    <row r="55" spans="2:8" x14ac:dyDescent="0.25">
      <c r="B55" s="8" t="s">
        <v>96</v>
      </c>
      <c r="C55" s="50" t="s">
        <v>56</v>
      </c>
      <c r="D55" s="8">
        <v>75</v>
      </c>
      <c r="E55" s="8">
        <v>1</v>
      </c>
      <c r="F55" s="14">
        <v>0.23</v>
      </c>
      <c r="G55" s="14">
        <f t="shared" si="0"/>
        <v>0.23</v>
      </c>
      <c r="H55" s="7"/>
    </row>
    <row r="56" spans="2:8" x14ac:dyDescent="0.25">
      <c r="B56" s="8" t="s">
        <v>96</v>
      </c>
      <c r="C56" s="50" t="s">
        <v>55</v>
      </c>
      <c r="D56" s="8">
        <v>75</v>
      </c>
      <c r="E56" s="8">
        <v>1</v>
      </c>
      <c r="F56" s="14">
        <v>1.23</v>
      </c>
      <c r="G56" s="14">
        <f t="shared" si="0"/>
        <v>1.23</v>
      </c>
      <c r="H56" s="7"/>
    </row>
    <row r="57" spans="2:8" x14ac:dyDescent="0.25">
      <c r="B57" s="8" t="s">
        <v>96</v>
      </c>
      <c r="C57" s="50" t="s">
        <v>55</v>
      </c>
      <c r="D57" s="8">
        <v>50</v>
      </c>
      <c r="E57" s="8">
        <v>1</v>
      </c>
      <c r="F57" s="14">
        <v>0.56000000000000005</v>
      </c>
      <c r="G57" s="14">
        <f t="shared" si="0"/>
        <v>0.56000000000000005</v>
      </c>
      <c r="H57" s="7"/>
    </row>
    <row r="58" spans="2:8" x14ac:dyDescent="0.25">
      <c r="B58" s="8" t="s">
        <v>96</v>
      </c>
      <c r="C58" s="50" t="s">
        <v>55</v>
      </c>
      <c r="D58" s="8">
        <v>50</v>
      </c>
      <c r="E58" s="8">
        <v>1</v>
      </c>
      <c r="F58" s="14">
        <v>0.34</v>
      </c>
      <c r="G58" s="14">
        <f t="shared" si="0"/>
        <v>0.34</v>
      </c>
      <c r="H58" s="7"/>
    </row>
    <row r="59" spans="2:8" x14ac:dyDescent="0.25">
      <c r="B59" s="8" t="s">
        <v>96</v>
      </c>
      <c r="C59" s="50" t="s">
        <v>56</v>
      </c>
      <c r="D59" s="8">
        <v>50</v>
      </c>
      <c r="E59" s="8">
        <v>1</v>
      </c>
      <c r="F59" s="14">
        <v>1.91</v>
      </c>
      <c r="G59" s="14">
        <f t="shared" si="0"/>
        <v>1.91</v>
      </c>
      <c r="H59" s="7"/>
    </row>
    <row r="60" spans="2:8" x14ac:dyDescent="0.25">
      <c r="B60" s="8" t="s">
        <v>96</v>
      </c>
      <c r="C60" s="50" t="s">
        <v>53</v>
      </c>
      <c r="D60" s="8">
        <v>40</v>
      </c>
      <c r="E60" s="8">
        <v>1</v>
      </c>
      <c r="F60" s="14">
        <v>0.26</v>
      </c>
      <c r="G60" s="14">
        <f t="shared" si="0"/>
        <v>0.26</v>
      </c>
      <c r="H60" s="7"/>
    </row>
    <row r="61" spans="2:8" x14ac:dyDescent="0.25">
      <c r="B61" s="8" t="s">
        <v>96</v>
      </c>
      <c r="C61" s="50" t="s">
        <v>56</v>
      </c>
      <c r="D61" s="8">
        <v>40</v>
      </c>
      <c r="E61" s="8">
        <v>1</v>
      </c>
      <c r="F61" s="14">
        <v>0.57999999999999996</v>
      </c>
      <c r="G61" s="14">
        <f t="shared" si="0"/>
        <v>0.57999999999999996</v>
      </c>
      <c r="H61" s="7"/>
    </row>
    <row r="62" spans="2:8" x14ac:dyDescent="0.25">
      <c r="B62" s="8" t="s">
        <v>96</v>
      </c>
      <c r="C62" s="50" t="s">
        <v>56</v>
      </c>
      <c r="D62" s="8">
        <v>50</v>
      </c>
      <c r="E62" s="8">
        <v>1</v>
      </c>
      <c r="F62" s="14">
        <v>0.38</v>
      </c>
      <c r="G62" s="14">
        <f t="shared" si="0"/>
        <v>0.38</v>
      </c>
      <c r="H62" s="7"/>
    </row>
    <row r="63" spans="2:8" x14ac:dyDescent="0.25">
      <c r="B63" s="8" t="s">
        <v>96</v>
      </c>
      <c r="C63" s="50" t="s">
        <v>53</v>
      </c>
      <c r="D63" s="8">
        <v>75</v>
      </c>
      <c r="E63" s="8">
        <v>1</v>
      </c>
      <c r="F63" s="14">
        <v>0.5</v>
      </c>
      <c r="G63" s="14">
        <f t="shared" si="0"/>
        <v>0.5</v>
      </c>
      <c r="H63" s="7"/>
    </row>
    <row r="64" spans="2:8" x14ac:dyDescent="0.25">
      <c r="B64" s="8" t="s">
        <v>97</v>
      </c>
      <c r="C64" s="50" t="s">
        <v>56</v>
      </c>
      <c r="D64" s="8">
        <v>40</v>
      </c>
      <c r="E64" s="8">
        <v>1</v>
      </c>
      <c r="F64" s="14">
        <v>0.67</v>
      </c>
      <c r="G64" s="14">
        <f t="shared" si="0"/>
        <v>0.67</v>
      </c>
      <c r="H64" s="7"/>
    </row>
    <row r="65" spans="2:8" x14ac:dyDescent="0.25">
      <c r="B65" s="8" t="s">
        <v>97</v>
      </c>
      <c r="C65" s="50" t="s">
        <v>53</v>
      </c>
      <c r="D65" s="8">
        <v>100</v>
      </c>
      <c r="E65" s="8">
        <v>1</v>
      </c>
      <c r="F65" s="14">
        <v>4.8499999999999996</v>
      </c>
      <c r="G65" s="14">
        <f t="shared" si="0"/>
        <v>4.8499999999999996</v>
      </c>
      <c r="H65" s="7"/>
    </row>
    <row r="66" spans="2:8" x14ac:dyDescent="0.25">
      <c r="B66" s="8" t="s">
        <v>97</v>
      </c>
      <c r="C66" s="50" t="s">
        <v>56</v>
      </c>
      <c r="D66" s="8">
        <v>50</v>
      </c>
      <c r="E66" s="8">
        <v>1</v>
      </c>
      <c r="F66" s="14">
        <v>0.57999999999999996</v>
      </c>
      <c r="G66" s="14">
        <f t="shared" si="0"/>
        <v>0.57999999999999996</v>
      </c>
      <c r="H66" s="7"/>
    </row>
    <row r="67" spans="2:8" x14ac:dyDescent="0.25">
      <c r="B67" s="8" t="s">
        <v>97</v>
      </c>
      <c r="C67" s="50" t="s">
        <v>53</v>
      </c>
      <c r="D67" s="8">
        <v>100</v>
      </c>
      <c r="E67" s="8">
        <v>1</v>
      </c>
      <c r="F67" s="14">
        <v>0.81</v>
      </c>
      <c r="G67" s="14">
        <f t="shared" si="0"/>
        <v>0.81</v>
      </c>
      <c r="H67" s="7"/>
    </row>
    <row r="68" spans="2:8" x14ac:dyDescent="0.25">
      <c r="B68" s="8" t="s">
        <v>97</v>
      </c>
      <c r="C68" s="50" t="s">
        <v>56</v>
      </c>
      <c r="D68" s="8">
        <v>75</v>
      </c>
      <c r="E68" s="8">
        <v>1</v>
      </c>
      <c r="F68" s="14">
        <v>0.49</v>
      </c>
      <c r="G68" s="14">
        <f t="shared" si="0"/>
        <v>0.49</v>
      </c>
      <c r="H68" s="7"/>
    </row>
    <row r="69" spans="2:8" x14ac:dyDescent="0.25">
      <c r="B69" s="8" t="s">
        <v>97</v>
      </c>
      <c r="C69" s="50" t="s">
        <v>55</v>
      </c>
      <c r="D69" s="8">
        <v>75</v>
      </c>
      <c r="E69" s="8">
        <v>1</v>
      </c>
      <c r="F69" s="14">
        <v>0.3</v>
      </c>
      <c r="G69" s="14">
        <f t="shared" si="0"/>
        <v>0.3</v>
      </c>
      <c r="H69" s="7"/>
    </row>
    <row r="70" spans="2:8" x14ac:dyDescent="0.25">
      <c r="B70" s="8" t="s">
        <v>97</v>
      </c>
      <c r="C70" s="50" t="s">
        <v>56</v>
      </c>
      <c r="D70" s="8">
        <v>75</v>
      </c>
      <c r="E70" s="8">
        <v>1</v>
      </c>
      <c r="F70" s="14">
        <v>0.31</v>
      </c>
      <c r="G70" s="14">
        <f t="shared" si="0"/>
        <v>0.31</v>
      </c>
      <c r="H70" s="7"/>
    </row>
    <row r="71" spans="2:8" x14ac:dyDescent="0.25">
      <c r="B71" s="8" t="s">
        <v>97</v>
      </c>
      <c r="C71" s="50" t="s">
        <v>53</v>
      </c>
      <c r="D71" s="8">
        <v>75</v>
      </c>
      <c r="E71" s="8">
        <v>1</v>
      </c>
      <c r="F71" s="14">
        <v>3.29</v>
      </c>
      <c r="G71" s="14">
        <f t="shared" si="0"/>
        <v>3.29</v>
      </c>
      <c r="H71" s="7"/>
    </row>
    <row r="72" spans="2:8" x14ac:dyDescent="0.25">
      <c r="B72" s="8" t="s">
        <v>97</v>
      </c>
      <c r="C72" s="50" t="s">
        <v>53</v>
      </c>
      <c r="D72" s="8">
        <v>50</v>
      </c>
      <c r="E72" s="8">
        <v>1</v>
      </c>
      <c r="F72" s="14">
        <v>2.94</v>
      </c>
      <c r="G72" s="14">
        <f t="shared" si="0"/>
        <v>2.94</v>
      </c>
      <c r="H72" s="7"/>
    </row>
    <row r="73" spans="2:8" x14ac:dyDescent="0.25">
      <c r="B73" s="8" t="s">
        <v>97</v>
      </c>
      <c r="C73" s="50" t="s">
        <v>53</v>
      </c>
      <c r="D73" s="8">
        <v>50</v>
      </c>
      <c r="E73" s="8">
        <v>1</v>
      </c>
      <c r="F73" s="14">
        <v>4.84</v>
      </c>
      <c r="G73" s="14">
        <f t="shared" si="0"/>
        <v>4.84</v>
      </c>
      <c r="H73" s="7"/>
    </row>
    <row r="74" spans="2:8" x14ac:dyDescent="0.25">
      <c r="B74" s="8" t="s">
        <v>97</v>
      </c>
      <c r="C74" s="50" t="s">
        <v>56</v>
      </c>
      <c r="D74" s="8">
        <v>50</v>
      </c>
      <c r="E74" s="8">
        <v>1</v>
      </c>
      <c r="F74" s="14">
        <v>1.56</v>
      </c>
      <c r="G74" s="14">
        <f t="shared" si="0"/>
        <v>1.56</v>
      </c>
      <c r="H74" s="7"/>
    </row>
    <row r="75" spans="2:8" x14ac:dyDescent="0.25">
      <c r="B75" s="8" t="s">
        <v>97</v>
      </c>
      <c r="C75" s="50" t="s">
        <v>56</v>
      </c>
      <c r="D75" s="8">
        <v>40</v>
      </c>
      <c r="E75" s="8">
        <v>1</v>
      </c>
      <c r="F75" s="14">
        <v>0.63</v>
      </c>
      <c r="G75" s="14">
        <f t="shared" si="0"/>
        <v>0.63</v>
      </c>
      <c r="H75" s="7"/>
    </row>
    <row r="76" spans="2:8" x14ac:dyDescent="0.25">
      <c r="B76" s="8" t="s">
        <v>97</v>
      </c>
      <c r="C76" s="50" t="s">
        <v>55</v>
      </c>
      <c r="D76" s="8">
        <v>50</v>
      </c>
      <c r="E76" s="8">
        <v>1</v>
      </c>
      <c r="F76" s="14">
        <v>1.4</v>
      </c>
      <c r="G76" s="14">
        <f t="shared" si="0"/>
        <v>1.4</v>
      </c>
      <c r="H76" s="7"/>
    </row>
    <row r="77" spans="2:8" x14ac:dyDescent="0.25">
      <c r="B77" s="8" t="s">
        <v>97</v>
      </c>
      <c r="C77" s="50" t="s">
        <v>56</v>
      </c>
      <c r="D77" s="8">
        <v>40</v>
      </c>
      <c r="E77" s="8">
        <v>1</v>
      </c>
      <c r="F77" s="15">
        <v>1.28</v>
      </c>
      <c r="G77" s="14">
        <f t="shared" si="0"/>
        <v>1.28</v>
      </c>
      <c r="H77" s="7"/>
    </row>
    <row r="78" spans="2:8" x14ac:dyDescent="0.25">
      <c r="B78" s="8" t="s">
        <v>97</v>
      </c>
      <c r="C78" s="50" t="s">
        <v>56</v>
      </c>
      <c r="D78" s="8">
        <v>50</v>
      </c>
      <c r="E78" s="8">
        <v>1</v>
      </c>
      <c r="F78" s="14">
        <v>2.2599999999999998</v>
      </c>
      <c r="G78" s="14">
        <f t="shared" si="0"/>
        <v>2.2599999999999998</v>
      </c>
      <c r="H78" s="7"/>
    </row>
    <row r="79" spans="2:8" x14ac:dyDescent="0.25">
      <c r="B79" s="8" t="s">
        <v>97</v>
      </c>
      <c r="C79" s="50" t="s">
        <v>55</v>
      </c>
      <c r="D79" s="8">
        <v>40</v>
      </c>
      <c r="E79" s="8">
        <v>1</v>
      </c>
      <c r="F79" s="15">
        <v>0.54</v>
      </c>
      <c r="G79" s="14">
        <f t="shared" si="0"/>
        <v>0.54</v>
      </c>
      <c r="H79" s="7"/>
    </row>
    <row r="80" spans="2:8" x14ac:dyDescent="0.25">
      <c r="B80" s="8" t="s">
        <v>98</v>
      </c>
      <c r="C80" s="50" t="s">
        <v>56</v>
      </c>
      <c r="D80" s="8">
        <v>100</v>
      </c>
      <c r="E80" s="8">
        <v>1</v>
      </c>
      <c r="F80" s="14">
        <v>9.93</v>
      </c>
      <c r="G80" s="14">
        <f t="shared" si="0"/>
        <v>9.93</v>
      </c>
      <c r="H80" s="7"/>
    </row>
    <row r="81" spans="2:8" x14ac:dyDescent="0.25">
      <c r="B81" s="8" t="s">
        <v>98</v>
      </c>
      <c r="C81" s="50" t="s">
        <v>55</v>
      </c>
      <c r="D81" s="8">
        <v>100</v>
      </c>
      <c r="E81" s="8">
        <v>1</v>
      </c>
      <c r="F81" s="14">
        <v>2.27</v>
      </c>
      <c r="G81" s="14">
        <f t="shared" si="0"/>
        <v>2.27</v>
      </c>
      <c r="H81" s="7"/>
    </row>
    <row r="82" spans="2:8" x14ac:dyDescent="0.25">
      <c r="B82" s="8" t="s">
        <v>98</v>
      </c>
      <c r="C82" s="50" t="s">
        <v>56</v>
      </c>
      <c r="D82" s="8">
        <v>75</v>
      </c>
      <c r="E82" s="8">
        <v>1</v>
      </c>
      <c r="F82" s="14">
        <v>0.28999999999999998</v>
      </c>
      <c r="G82" s="14">
        <f t="shared" si="0"/>
        <v>0.28999999999999998</v>
      </c>
      <c r="H82" s="7"/>
    </row>
    <row r="83" spans="2:8" x14ac:dyDescent="0.25">
      <c r="B83" s="8" t="s">
        <v>98</v>
      </c>
      <c r="C83" s="50" t="s">
        <v>55</v>
      </c>
      <c r="D83" s="8">
        <v>75</v>
      </c>
      <c r="E83" s="8">
        <v>1</v>
      </c>
      <c r="F83" s="14">
        <v>2.5</v>
      </c>
      <c r="G83" s="14">
        <f t="shared" si="0"/>
        <v>2.5</v>
      </c>
      <c r="H83" s="7"/>
    </row>
    <row r="84" spans="2:8" x14ac:dyDescent="0.25">
      <c r="B84" s="8" t="s">
        <v>98</v>
      </c>
      <c r="C84" s="50" t="s">
        <v>56</v>
      </c>
      <c r="D84" s="8">
        <v>50</v>
      </c>
      <c r="E84" s="8">
        <v>1</v>
      </c>
      <c r="F84" s="14">
        <v>2.2000000000000002</v>
      </c>
      <c r="G84" s="14">
        <f t="shared" si="0"/>
        <v>2.2000000000000002</v>
      </c>
      <c r="H84" s="7"/>
    </row>
    <row r="85" spans="2:8" x14ac:dyDescent="0.25">
      <c r="B85" s="8" t="s">
        <v>98</v>
      </c>
      <c r="C85" s="50" t="s">
        <v>55</v>
      </c>
      <c r="D85" s="8">
        <v>40</v>
      </c>
      <c r="E85" s="8">
        <v>1</v>
      </c>
      <c r="F85" s="14">
        <v>0.2</v>
      </c>
      <c r="G85" s="14">
        <f t="shared" si="0"/>
        <v>0.2</v>
      </c>
      <c r="H85" s="7"/>
    </row>
    <row r="86" spans="2:8" x14ac:dyDescent="0.25">
      <c r="B86" s="8" t="s">
        <v>98</v>
      </c>
      <c r="C86" s="50" t="s">
        <v>55</v>
      </c>
      <c r="D86" s="8">
        <v>50</v>
      </c>
      <c r="E86" s="8">
        <v>1</v>
      </c>
      <c r="F86" s="14">
        <v>0.36</v>
      </c>
      <c r="G86" s="14">
        <f t="shared" si="0"/>
        <v>0.36</v>
      </c>
      <c r="H86" s="7"/>
    </row>
    <row r="87" spans="2:8" x14ac:dyDescent="0.25">
      <c r="B87" s="8" t="s">
        <v>99</v>
      </c>
      <c r="C87" s="50" t="s">
        <v>53</v>
      </c>
      <c r="D87" s="8">
        <v>100</v>
      </c>
      <c r="E87" s="8">
        <v>1</v>
      </c>
      <c r="F87" s="14">
        <v>7.75</v>
      </c>
      <c r="G87" s="14">
        <f t="shared" si="0"/>
        <v>7.75</v>
      </c>
      <c r="H87" s="7"/>
    </row>
    <row r="88" spans="2:8" x14ac:dyDescent="0.25">
      <c r="B88" s="8" t="s">
        <v>99</v>
      </c>
      <c r="C88" s="50" t="s">
        <v>56</v>
      </c>
      <c r="D88" s="8">
        <v>100</v>
      </c>
      <c r="E88" s="8">
        <v>1</v>
      </c>
      <c r="F88" s="14">
        <v>0.43</v>
      </c>
      <c r="G88" s="14">
        <f t="shared" si="0"/>
        <v>0.43</v>
      </c>
      <c r="H88" s="7"/>
    </row>
    <row r="89" spans="2:8" x14ac:dyDescent="0.25">
      <c r="B89" s="8" t="s">
        <v>99</v>
      </c>
      <c r="C89" s="50" t="s">
        <v>56</v>
      </c>
      <c r="D89" s="8">
        <v>50</v>
      </c>
      <c r="E89" s="8">
        <v>1</v>
      </c>
      <c r="F89" s="14">
        <v>0.68</v>
      </c>
      <c r="G89" s="14">
        <f t="shared" si="0"/>
        <v>0.68</v>
      </c>
      <c r="H89" s="7"/>
    </row>
    <row r="90" spans="2:8" x14ac:dyDescent="0.25">
      <c r="B90" s="8" t="s">
        <v>99</v>
      </c>
      <c r="C90" s="50" t="s">
        <v>56</v>
      </c>
      <c r="D90" s="8">
        <v>40</v>
      </c>
      <c r="E90" s="8">
        <v>1</v>
      </c>
      <c r="F90" s="14">
        <v>2.04</v>
      </c>
      <c r="G90" s="14">
        <f t="shared" si="0"/>
        <v>2.04</v>
      </c>
      <c r="H90" s="7"/>
    </row>
    <row r="91" spans="2:8" x14ac:dyDescent="0.25">
      <c r="B91" s="8" t="s">
        <v>99</v>
      </c>
      <c r="C91" s="50" t="s">
        <v>53</v>
      </c>
      <c r="D91" s="8">
        <v>50</v>
      </c>
      <c r="E91" s="8">
        <v>1</v>
      </c>
      <c r="F91" s="14">
        <v>8</v>
      </c>
      <c r="G91" s="14">
        <f t="shared" si="0"/>
        <v>8</v>
      </c>
      <c r="H91" s="7"/>
    </row>
    <row r="92" spans="2:8" x14ac:dyDescent="0.25">
      <c r="B92" s="8" t="s">
        <v>99</v>
      </c>
      <c r="C92" s="50" t="s">
        <v>56</v>
      </c>
      <c r="D92" s="8">
        <v>40</v>
      </c>
      <c r="E92" s="8">
        <v>2</v>
      </c>
      <c r="F92" s="14">
        <v>0.34</v>
      </c>
      <c r="G92" s="14">
        <f t="shared" si="0"/>
        <v>0.68</v>
      </c>
      <c r="H92" s="7"/>
    </row>
    <row r="93" spans="2:8" x14ac:dyDescent="0.25">
      <c r="B93" s="8" t="s">
        <v>99</v>
      </c>
      <c r="C93" s="50" t="s">
        <v>56</v>
      </c>
      <c r="D93" s="8">
        <v>100</v>
      </c>
      <c r="E93" s="8">
        <v>2</v>
      </c>
      <c r="F93" s="14">
        <v>0.27</v>
      </c>
      <c r="G93" s="14">
        <f t="shared" si="0"/>
        <v>0.54</v>
      </c>
      <c r="H93" s="7"/>
    </row>
    <row r="94" spans="2:8" x14ac:dyDescent="0.25">
      <c r="B94" s="8" t="s">
        <v>99</v>
      </c>
      <c r="C94" s="50" t="s">
        <v>56</v>
      </c>
      <c r="D94" s="8">
        <v>75</v>
      </c>
      <c r="E94" s="8">
        <v>1</v>
      </c>
      <c r="F94" s="14">
        <v>0.43</v>
      </c>
      <c r="G94" s="14">
        <f t="shared" si="0"/>
        <v>0.43</v>
      </c>
      <c r="H94" s="7"/>
    </row>
    <row r="95" spans="2:8" x14ac:dyDescent="0.25">
      <c r="B95" s="8" t="s">
        <v>99</v>
      </c>
      <c r="C95" s="50" t="s">
        <v>56</v>
      </c>
      <c r="D95" s="8">
        <v>50</v>
      </c>
      <c r="E95" s="8">
        <v>1</v>
      </c>
      <c r="F95" s="14">
        <v>2.27</v>
      </c>
      <c r="G95" s="14">
        <f t="shared" si="0"/>
        <v>2.27</v>
      </c>
      <c r="H95" s="7"/>
    </row>
    <row r="96" spans="2:8" x14ac:dyDescent="0.25">
      <c r="B96" s="8" t="s">
        <v>99</v>
      </c>
      <c r="C96" s="50" t="s">
        <v>55</v>
      </c>
      <c r="D96" s="8">
        <v>50</v>
      </c>
      <c r="E96" s="8">
        <v>1</v>
      </c>
      <c r="F96" s="14">
        <v>1.23</v>
      </c>
      <c r="G96" s="14">
        <f t="shared" si="0"/>
        <v>1.23</v>
      </c>
      <c r="H96" s="7"/>
    </row>
    <row r="97" spans="2:8" x14ac:dyDescent="0.25">
      <c r="B97" s="8" t="s">
        <v>99</v>
      </c>
      <c r="C97" s="50" t="s">
        <v>53</v>
      </c>
      <c r="D97" s="8">
        <v>40</v>
      </c>
      <c r="E97" s="8">
        <v>1</v>
      </c>
      <c r="F97" s="14">
        <v>0.18</v>
      </c>
      <c r="G97" s="14">
        <f t="shared" si="0"/>
        <v>0.18</v>
      </c>
      <c r="H97" s="7"/>
    </row>
    <row r="98" spans="2:8" x14ac:dyDescent="0.25">
      <c r="B98" s="8" t="s">
        <v>99</v>
      </c>
      <c r="C98" s="50" t="s">
        <v>56</v>
      </c>
      <c r="D98" s="8">
        <v>40</v>
      </c>
      <c r="E98" s="8">
        <v>2</v>
      </c>
      <c r="F98" s="14">
        <v>0.37</v>
      </c>
      <c r="G98" s="14">
        <f t="shared" si="0"/>
        <v>0.74</v>
      </c>
      <c r="H98" s="7"/>
    </row>
    <row r="99" spans="2:8" x14ac:dyDescent="0.25">
      <c r="B99" s="8" t="s">
        <v>99</v>
      </c>
      <c r="C99" s="50" t="s">
        <v>55</v>
      </c>
      <c r="D99" s="8">
        <v>40</v>
      </c>
      <c r="E99" s="8">
        <v>1</v>
      </c>
      <c r="F99" s="14">
        <v>0.55000000000000004</v>
      </c>
      <c r="G99" s="14">
        <f t="shared" si="0"/>
        <v>0.55000000000000004</v>
      </c>
      <c r="H99" s="7"/>
    </row>
    <row r="100" spans="2:8" x14ac:dyDescent="0.25">
      <c r="B100" s="8" t="s">
        <v>99</v>
      </c>
      <c r="C100" s="50" t="s">
        <v>56</v>
      </c>
      <c r="D100" s="8">
        <v>100</v>
      </c>
      <c r="E100" s="8">
        <v>2</v>
      </c>
      <c r="F100" s="14">
        <v>0.6</v>
      </c>
      <c r="G100" s="14">
        <f t="shared" si="0"/>
        <v>1.2</v>
      </c>
      <c r="H100" s="7"/>
    </row>
    <row r="101" spans="2:8" x14ac:dyDescent="0.25">
      <c r="B101" s="8" t="s">
        <v>99</v>
      </c>
      <c r="C101" s="50" t="s">
        <v>56</v>
      </c>
      <c r="D101" s="8">
        <v>100</v>
      </c>
      <c r="E101" s="8">
        <v>1</v>
      </c>
      <c r="F101" s="14">
        <v>1.1000000000000001</v>
      </c>
      <c r="G101" s="14">
        <f t="shared" si="0"/>
        <v>1.1000000000000001</v>
      </c>
      <c r="H101" s="7"/>
    </row>
    <row r="102" spans="2:8" x14ac:dyDescent="0.25">
      <c r="B102" s="8" t="s">
        <v>99</v>
      </c>
      <c r="C102" s="50" t="s">
        <v>55</v>
      </c>
      <c r="D102" s="8">
        <v>100</v>
      </c>
      <c r="E102" s="8">
        <v>1</v>
      </c>
      <c r="F102" s="14">
        <v>0.65</v>
      </c>
      <c r="G102" s="14">
        <f t="shared" si="0"/>
        <v>0.65</v>
      </c>
      <c r="H102" s="7"/>
    </row>
    <row r="103" spans="2:8" x14ac:dyDescent="0.25">
      <c r="B103" s="8" t="s">
        <v>99</v>
      </c>
      <c r="C103" s="50" t="s">
        <v>55</v>
      </c>
      <c r="D103" s="8">
        <v>75</v>
      </c>
      <c r="E103" s="8">
        <v>1</v>
      </c>
      <c r="F103" s="14">
        <v>1.67</v>
      </c>
      <c r="G103" s="14">
        <f t="shared" si="0"/>
        <v>1.67</v>
      </c>
      <c r="H103" s="7"/>
    </row>
    <row r="104" spans="2:8" x14ac:dyDescent="0.25">
      <c r="B104" s="8" t="s">
        <v>99</v>
      </c>
      <c r="C104" s="50" t="s">
        <v>56</v>
      </c>
      <c r="D104" s="8">
        <v>50</v>
      </c>
      <c r="E104" s="8">
        <v>2</v>
      </c>
      <c r="F104" s="14">
        <v>0.35</v>
      </c>
      <c r="G104" s="14">
        <f t="shared" si="0"/>
        <v>0.7</v>
      </c>
      <c r="H104" s="7"/>
    </row>
    <row r="105" spans="2:8" x14ac:dyDescent="0.25">
      <c r="B105" s="8" t="s">
        <v>99</v>
      </c>
      <c r="C105" s="50" t="s">
        <v>53</v>
      </c>
      <c r="D105" s="8">
        <v>50</v>
      </c>
      <c r="E105" s="8">
        <v>2</v>
      </c>
      <c r="F105" s="14">
        <v>0.18</v>
      </c>
      <c r="G105" s="14">
        <f t="shared" si="0"/>
        <v>0.36</v>
      </c>
      <c r="H105" s="7"/>
    </row>
    <row r="106" spans="2:8" x14ac:dyDescent="0.25">
      <c r="B106" s="8" t="s">
        <v>99</v>
      </c>
      <c r="C106" s="50" t="s">
        <v>56</v>
      </c>
      <c r="D106" s="8">
        <v>40</v>
      </c>
      <c r="E106" s="8">
        <v>2</v>
      </c>
      <c r="F106" s="14">
        <v>0.24</v>
      </c>
      <c r="G106" s="14">
        <f t="shared" si="0"/>
        <v>0.48</v>
      </c>
      <c r="H106" s="7"/>
    </row>
    <row r="107" spans="2:8" x14ac:dyDescent="0.25">
      <c r="B107" s="8" t="s">
        <v>99</v>
      </c>
      <c r="C107" s="50" t="s">
        <v>56</v>
      </c>
      <c r="D107" s="8">
        <v>100</v>
      </c>
      <c r="E107" s="8">
        <v>1</v>
      </c>
      <c r="F107" s="14">
        <v>1.67</v>
      </c>
      <c r="G107" s="14">
        <f t="shared" si="0"/>
        <v>1.67</v>
      </c>
      <c r="H107" s="7"/>
    </row>
    <row r="108" spans="2:8" x14ac:dyDescent="0.25">
      <c r="B108" s="8" t="s">
        <v>99</v>
      </c>
      <c r="C108" s="50" t="s">
        <v>56</v>
      </c>
      <c r="D108" s="8">
        <v>100</v>
      </c>
      <c r="E108" s="8">
        <v>1</v>
      </c>
      <c r="F108" s="14">
        <v>1.02</v>
      </c>
      <c r="G108" s="14">
        <f t="shared" si="0"/>
        <v>1.02</v>
      </c>
      <c r="H108" s="7"/>
    </row>
    <row r="109" spans="2:8" x14ac:dyDescent="0.25">
      <c r="B109" s="8" t="s">
        <v>99</v>
      </c>
      <c r="C109" s="50" t="s">
        <v>55</v>
      </c>
      <c r="D109" s="8">
        <v>75</v>
      </c>
      <c r="E109" s="8">
        <v>1</v>
      </c>
      <c r="F109" s="14">
        <v>5.36</v>
      </c>
      <c r="G109" s="14">
        <f t="shared" si="0"/>
        <v>5.36</v>
      </c>
      <c r="H109" s="7"/>
    </row>
    <row r="110" spans="2:8" x14ac:dyDescent="0.25">
      <c r="B110" s="8" t="s">
        <v>99</v>
      </c>
      <c r="C110" s="50" t="s">
        <v>56</v>
      </c>
      <c r="D110" s="8">
        <v>50</v>
      </c>
      <c r="E110" s="8">
        <v>1</v>
      </c>
      <c r="F110" s="14">
        <v>0.91</v>
      </c>
      <c r="G110" s="14">
        <f t="shared" si="0"/>
        <v>0.91</v>
      </c>
      <c r="H110" s="7"/>
    </row>
    <row r="111" spans="2:8" x14ac:dyDescent="0.25">
      <c r="B111" s="8" t="s">
        <v>99</v>
      </c>
      <c r="C111" s="50" t="s">
        <v>55</v>
      </c>
      <c r="D111" s="8">
        <v>50</v>
      </c>
      <c r="E111" s="8">
        <v>1</v>
      </c>
      <c r="F111" s="14">
        <v>1.06</v>
      </c>
      <c r="G111" s="14">
        <f t="shared" si="0"/>
        <v>1.06</v>
      </c>
      <c r="H111" s="7"/>
    </row>
    <row r="112" spans="2:8" x14ac:dyDescent="0.25">
      <c r="B112" s="8" t="s">
        <v>99</v>
      </c>
      <c r="C112" s="50" t="s">
        <v>55</v>
      </c>
      <c r="D112" s="8">
        <v>40</v>
      </c>
      <c r="E112" s="8">
        <v>1</v>
      </c>
      <c r="F112" s="14">
        <v>0.57999999999999996</v>
      </c>
      <c r="G112" s="14">
        <f t="shared" si="0"/>
        <v>0.57999999999999996</v>
      </c>
      <c r="H112" s="7"/>
    </row>
    <row r="113" spans="2:8" x14ac:dyDescent="0.25">
      <c r="B113" s="8" t="s">
        <v>99</v>
      </c>
      <c r="C113" s="50" t="s">
        <v>56</v>
      </c>
      <c r="D113" s="8">
        <v>40</v>
      </c>
      <c r="E113" s="8">
        <v>1</v>
      </c>
      <c r="F113" s="14">
        <v>0.59</v>
      </c>
      <c r="G113" s="14">
        <f t="shared" si="0"/>
        <v>0.59</v>
      </c>
      <c r="H113" s="7"/>
    </row>
    <row r="114" spans="2:8" x14ac:dyDescent="0.25">
      <c r="B114" s="8" t="s">
        <v>99</v>
      </c>
      <c r="C114" s="50" t="s">
        <v>56</v>
      </c>
      <c r="D114" s="8">
        <v>40</v>
      </c>
      <c r="E114" s="8">
        <v>1</v>
      </c>
      <c r="F114" s="14">
        <v>2.27</v>
      </c>
      <c r="G114" s="14">
        <f t="shared" si="0"/>
        <v>2.27</v>
      </c>
      <c r="H114" s="7"/>
    </row>
    <row r="115" spans="2:8" x14ac:dyDescent="0.25">
      <c r="B115" s="8" t="s">
        <v>99</v>
      </c>
      <c r="C115" s="50" t="s">
        <v>53</v>
      </c>
      <c r="D115" s="8">
        <v>40</v>
      </c>
      <c r="E115" s="8">
        <v>1</v>
      </c>
      <c r="F115" s="14">
        <v>2.54</v>
      </c>
      <c r="G115" s="14">
        <f t="shared" si="0"/>
        <v>2.54</v>
      </c>
      <c r="H115" s="7"/>
    </row>
    <row r="116" spans="2:8" x14ac:dyDescent="0.25">
      <c r="B116" s="8" t="s">
        <v>87</v>
      </c>
      <c r="C116" s="50" t="s">
        <v>53</v>
      </c>
      <c r="D116" s="8">
        <v>100</v>
      </c>
      <c r="E116" s="8">
        <v>2</v>
      </c>
      <c r="F116" s="14">
        <v>0.5</v>
      </c>
      <c r="G116" s="14">
        <f t="shared" si="0"/>
        <v>1</v>
      </c>
      <c r="H116" s="7"/>
    </row>
    <row r="117" spans="2:8" x14ac:dyDescent="0.25">
      <c r="B117" s="8" t="s">
        <v>87</v>
      </c>
      <c r="C117" s="50" t="s">
        <v>56</v>
      </c>
      <c r="D117" s="8">
        <v>100</v>
      </c>
      <c r="E117" s="8"/>
      <c r="F117" s="14">
        <v>0.8</v>
      </c>
      <c r="G117" s="14">
        <f t="shared" si="0"/>
        <v>0</v>
      </c>
      <c r="H117" s="7"/>
    </row>
    <row r="118" spans="2:8" x14ac:dyDescent="0.25">
      <c r="B118" s="8" t="s">
        <v>87</v>
      </c>
      <c r="C118" s="50" t="s">
        <v>55</v>
      </c>
      <c r="D118" s="8">
        <v>100</v>
      </c>
      <c r="E118" s="8"/>
      <c r="F118" s="14">
        <v>3.16</v>
      </c>
      <c r="G118" s="14">
        <f t="shared" si="0"/>
        <v>0</v>
      </c>
      <c r="H118" s="7"/>
    </row>
    <row r="119" spans="2:8" x14ac:dyDescent="0.25">
      <c r="B119" s="8" t="s">
        <v>87</v>
      </c>
      <c r="C119" s="50" t="s">
        <v>56</v>
      </c>
      <c r="D119" s="8">
        <v>100</v>
      </c>
      <c r="E119" s="8">
        <v>1</v>
      </c>
      <c r="F119" s="14">
        <v>0.4</v>
      </c>
      <c r="G119" s="14">
        <f t="shared" si="0"/>
        <v>0.4</v>
      </c>
      <c r="H119" s="7"/>
    </row>
    <row r="120" spans="2:8" x14ac:dyDescent="0.25">
      <c r="B120" s="8" t="s">
        <v>87</v>
      </c>
      <c r="C120" s="50" t="s">
        <v>56</v>
      </c>
      <c r="D120" s="8">
        <v>75</v>
      </c>
      <c r="E120" s="8">
        <v>2</v>
      </c>
      <c r="F120" s="14">
        <v>0.4</v>
      </c>
      <c r="G120" s="14">
        <f t="shared" si="0"/>
        <v>0.8</v>
      </c>
      <c r="H120" s="7"/>
    </row>
    <row r="121" spans="2:8" x14ac:dyDescent="0.25">
      <c r="B121" s="8" t="s">
        <v>87</v>
      </c>
      <c r="C121" s="50" t="s">
        <v>56</v>
      </c>
      <c r="D121" s="8">
        <v>50</v>
      </c>
      <c r="E121" s="8">
        <v>2</v>
      </c>
      <c r="F121" s="14">
        <v>0.4</v>
      </c>
      <c r="G121" s="14">
        <f t="shared" si="0"/>
        <v>0.8</v>
      </c>
      <c r="H121" s="7"/>
    </row>
    <row r="122" spans="2:8" x14ac:dyDescent="0.25">
      <c r="B122" s="8" t="s">
        <v>87</v>
      </c>
      <c r="C122" s="50" t="s">
        <v>53</v>
      </c>
      <c r="D122" s="8">
        <v>50</v>
      </c>
      <c r="E122" s="8">
        <v>2</v>
      </c>
      <c r="F122" s="14">
        <v>0.21</v>
      </c>
      <c r="G122" s="14">
        <f t="shared" si="0"/>
        <v>0.42</v>
      </c>
      <c r="H122" s="7"/>
    </row>
    <row r="123" spans="2:8" x14ac:dyDescent="0.25">
      <c r="B123" s="8" t="s">
        <v>87</v>
      </c>
      <c r="C123" s="50" t="s">
        <v>53</v>
      </c>
      <c r="D123" s="8">
        <v>40</v>
      </c>
      <c r="E123" s="8">
        <v>2</v>
      </c>
      <c r="F123" s="14">
        <v>0.45</v>
      </c>
      <c r="G123" s="14">
        <f t="shared" si="0"/>
        <v>0.9</v>
      </c>
      <c r="H123" s="7"/>
    </row>
    <row r="124" spans="2:8" x14ac:dyDescent="0.25">
      <c r="B124" s="8" t="s">
        <v>92</v>
      </c>
      <c r="C124" s="50" t="s">
        <v>55</v>
      </c>
      <c r="D124" s="8">
        <v>100</v>
      </c>
      <c r="E124" s="8">
        <v>1</v>
      </c>
      <c r="F124" s="14">
        <v>5.12</v>
      </c>
      <c r="G124" s="14">
        <f t="shared" si="0"/>
        <v>5.12</v>
      </c>
      <c r="H124" s="7"/>
    </row>
    <row r="125" spans="2:8" x14ac:dyDescent="0.25">
      <c r="B125" s="8" t="s">
        <v>92</v>
      </c>
      <c r="C125" s="50" t="s">
        <v>56</v>
      </c>
      <c r="D125" s="8">
        <v>100</v>
      </c>
      <c r="E125" s="8">
        <v>1</v>
      </c>
      <c r="F125" s="14">
        <v>3.75</v>
      </c>
      <c r="G125" s="14">
        <f t="shared" si="0"/>
        <v>3.75</v>
      </c>
      <c r="H125" s="7"/>
    </row>
    <row r="126" spans="2:8" x14ac:dyDescent="0.25">
      <c r="B126" s="8" t="s">
        <v>92</v>
      </c>
      <c r="C126" s="50" t="s">
        <v>56</v>
      </c>
      <c r="D126" s="8">
        <v>75</v>
      </c>
      <c r="E126" s="8">
        <v>1</v>
      </c>
      <c r="F126" s="14">
        <v>1</v>
      </c>
      <c r="G126" s="14">
        <f t="shared" si="0"/>
        <v>1</v>
      </c>
      <c r="H126" s="7"/>
    </row>
    <row r="127" spans="2:8" x14ac:dyDescent="0.25">
      <c r="B127" s="8" t="s">
        <v>92</v>
      </c>
      <c r="C127" s="50" t="s">
        <v>55</v>
      </c>
      <c r="D127" s="8">
        <v>50</v>
      </c>
      <c r="E127" s="8">
        <v>1</v>
      </c>
      <c r="F127" s="14">
        <v>0.19</v>
      </c>
      <c r="G127" s="14">
        <f t="shared" si="0"/>
        <v>0.19</v>
      </c>
      <c r="H127" s="7"/>
    </row>
    <row r="128" spans="2:8" x14ac:dyDescent="0.25">
      <c r="B128" s="8" t="s">
        <v>92</v>
      </c>
      <c r="C128" s="50" t="s">
        <v>53</v>
      </c>
      <c r="D128" s="8">
        <v>50</v>
      </c>
      <c r="E128" s="8">
        <v>1</v>
      </c>
      <c r="F128" s="14">
        <v>0.65</v>
      </c>
      <c r="G128" s="14">
        <f t="shared" si="0"/>
        <v>0.65</v>
      </c>
      <c r="H128" s="7"/>
    </row>
    <row r="129" spans="2:8" x14ac:dyDescent="0.25">
      <c r="B129" s="8" t="s">
        <v>92</v>
      </c>
      <c r="C129" s="50" t="s">
        <v>56</v>
      </c>
      <c r="D129" s="8">
        <v>40</v>
      </c>
      <c r="E129" s="8">
        <v>1</v>
      </c>
      <c r="F129" s="14">
        <v>0.2</v>
      </c>
      <c r="G129" s="14">
        <f t="shared" si="0"/>
        <v>0.2</v>
      </c>
      <c r="H129" s="7"/>
    </row>
    <row r="130" spans="2:8" x14ac:dyDescent="0.25">
      <c r="B130" s="8" t="s">
        <v>100</v>
      </c>
      <c r="C130" s="50" t="s">
        <v>56</v>
      </c>
      <c r="D130" s="8">
        <v>40</v>
      </c>
      <c r="E130" s="8">
        <v>1</v>
      </c>
      <c r="F130" s="14">
        <v>0.67</v>
      </c>
      <c r="G130" s="14">
        <f t="shared" si="0"/>
        <v>0.67</v>
      </c>
      <c r="H130" s="7"/>
    </row>
    <row r="131" spans="2:8" x14ac:dyDescent="0.25">
      <c r="B131" s="8" t="s">
        <v>100</v>
      </c>
      <c r="C131" s="50" t="s">
        <v>53</v>
      </c>
      <c r="D131" s="8">
        <v>100</v>
      </c>
      <c r="E131" s="8">
        <v>1</v>
      </c>
      <c r="F131" s="14">
        <v>9.26</v>
      </c>
      <c r="G131" s="14">
        <f t="shared" si="0"/>
        <v>9.26</v>
      </c>
      <c r="H131" s="7"/>
    </row>
    <row r="132" spans="2:8" x14ac:dyDescent="0.25">
      <c r="B132" s="8" t="s">
        <v>100</v>
      </c>
      <c r="C132" s="50" t="s">
        <v>56</v>
      </c>
      <c r="D132" s="8">
        <v>50</v>
      </c>
      <c r="E132" s="8">
        <v>1</v>
      </c>
      <c r="F132" s="14">
        <v>0.57999999999999996</v>
      </c>
      <c r="G132" s="14">
        <f t="shared" si="0"/>
        <v>0.57999999999999996</v>
      </c>
      <c r="H132" s="7"/>
    </row>
    <row r="133" spans="2:8" x14ac:dyDescent="0.25">
      <c r="B133" s="8" t="s">
        <v>100</v>
      </c>
      <c r="C133" s="50" t="s">
        <v>53</v>
      </c>
      <c r="D133" s="8">
        <v>100</v>
      </c>
      <c r="E133" s="8">
        <v>1</v>
      </c>
      <c r="F133" s="14">
        <v>0.81</v>
      </c>
      <c r="G133" s="14">
        <f t="shared" si="0"/>
        <v>0.81</v>
      </c>
      <c r="H133" s="7"/>
    </row>
    <row r="134" spans="2:8" x14ac:dyDescent="0.25">
      <c r="B134" s="8" t="s">
        <v>100</v>
      </c>
      <c r="C134" s="50" t="s">
        <v>56</v>
      </c>
      <c r="D134" s="8">
        <v>75</v>
      </c>
      <c r="E134" s="8">
        <v>1</v>
      </c>
      <c r="F134" s="14">
        <v>0.49</v>
      </c>
      <c r="G134" s="14">
        <f t="shared" si="0"/>
        <v>0.49</v>
      </c>
      <c r="H134" s="7"/>
    </row>
    <row r="135" spans="2:8" x14ac:dyDescent="0.25">
      <c r="B135" s="8" t="s">
        <v>100</v>
      </c>
      <c r="C135" s="50" t="s">
        <v>55</v>
      </c>
      <c r="D135" s="8">
        <v>75</v>
      </c>
      <c r="E135" s="8">
        <v>1</v>
      </c>
      <c r="F135" s="14">
        <v>0.3</v>
      </c>
      <c r="G135" s="14">
        <f t="shared" si="0"/>
        <v>0.3</v>
      </c>
      <c r="H135" s="7"/>
    </row>
    <row r="136" spans="2:8" x14ac:dyDescent="0.25">
      <c r="B136" s="8" t="s">
        <v>100</v>
      </c>
      <c r="C136" s="50" t="s">
        <v>56</v>
      </c>
      <c r="D136" s="8">
        <v>75</v>
      </c>
      <c r="E136" s="8">
        <v>1</v>
      </c>
      <c r="F136" s="14">
        <v>0.31</v>
      </c>
      <c r="G136" s="14">
        <f t="shared" si="0"/>
        <v>0.31</v>
      </c>
      <c r="H136" s="7"/>
    </row>
    <row r="137" spans="2:8" x14ac:dyDescent="0.25">
      <c r="B137" s="8" t="s">
        <v>100</v>
      </c>
      <c r="C137" s="50" t="s">
        <v>53</v>
      </c>
      <c r="D137" s="8">
        <v>75</v>
      </c>
      <c r="E137" s="8">
        <v>1</v>
      </c>
      <c r="F137" s="14">
        <v>3.29</v>
      </c>
      <c r="G137" s="14">
        <f t="shared" si="0"/>
        <v>3.29</v>
      </c>
      <c r="H137" s="7"/>
    </row>
    <row r="138" spans="2:8" x14ac:dyDescent="0.25">
      <c r="B138" s="8" t="s">
        <v>100</v>
      </c>
      <c r="C138" s="50" t="s">
        <v>53</v>
      </c>
      <c r="D138" s="8">
        <v>50</v>
      </c>
      <c r="E138" s="8">
        <v>1</v>
      </c>
      <c r="F138" s="14">
        <v>2.94</v>
      </c>
      <c r="G138" s="14">
        <f t="shared" si="0"/>
        <v>2.94</v>
      </c>
      <c r="H138" s="7"/>
    </row>
    <row r="139" spans="2:8" x14ac:dyDescent="0.25">
      <c r="B139" s="8" t="s">
        <v>100</v>
      </c>
      <c r="C139" s="50" t="s">
        <v>53</v>
      </c>
      <c r="D139" s="8">
        <v>50</v>
      </c>
      <c r="E139" s="8">
        <v>1</v>
      </c>
      <c r="F139" s="14">
        <v>4.84</v>
      </c>
      <c r="G139" s="14">
        <f t="shared" si="0"/>
        <v>4.84</v>
      </c>
      <c r="H139" s="7"/>
    </row>
    <row r="140" spans="2:8" x14ac:dyDescent="0.25">
      <c r="B140" s="8" t="s">
        <v>100</v>
      </c>
      <c r="C140" s="50" t="s">
        <v>56</v>
      </c>
      <c r="D140" s="8">
        <v>50</v>
      </c>
      <c r="E140" s="8">
        <v>1</v>
      </c>
      <c r="F140" s="14">
        <v>1.56</v>
      </c>
      <c r="G140" s="14">
        <f t="shared" si="0"/>
        <v>1.56</v>
      </c>
      <c r="H140" s="7"/>
    </row>
    <row r="141" spans="2:8" x14ac:dyDescent="0.25">
      <c r="B141" s="8" t="s">
        <v>100</v>
      </c>
      <c r="C141" s="50" t="s">
        <v>56</v>
      </c>
      <c r="D141" s="8">
        <v>40</v>
      </c>
      <c r="E141" s="8">
        <v>1</v>
      </c>
      <c r="F141" s="14">
        <v>0.63</v>
      </c>
      <c r="G141" s="14">
        <f t="shared" si="0"/>
        <v>0.63</v>
      </c>
      <c r="H141" s="7"/>
    </row>
    <row r="142" spans="2:8" x14ac:dyDescent="0.25">
      <c r="B142" s="8" t="s">
        <v>100</v>
      </c>
      <c r="C142" s="50" t="s">
        <v>55</v>
      </c>
      <c r="D142" s="8">
        <v>50</v>
      </c>
      <c r="E142" s="8">
        <v>1</v>
      </c>
      <c r="F142" s="14">
        <v>1.4</v>
      </c>
      <c r="G142" s="14">
        <f t="shared" si="0"/>
        <v>1.4</v>
      </c>
      <c r="H142" s="7"/>
    </row>
    <row r="143" spans="2:8" x14ac:dyDescent="0.25">
      <c r="B143" s="8" t="s">
        <v>100</v>
      </c>
      <c r="C143" s="50" t="s">
        <v>56</v>
      </c>
      <c r="D143" s="8">
        <v>40</v>
      </c>
      <c r="E143" s="8">
        <v>1</v>
      </c>
      <c r="F143" s="15">
        <v>1.28</v>
      </c>
      <c r="G143" s="14">
        <f t="shared" si="0"/>
        <v>1.28</v>
      </c>
      <c r="H143" s="7"/>
    </row>
    <row r="144" spans="2:8" x14ac:dyDescent="0.25">
      <c r="B144" s="8" t="s">
        <v>100</v>
      </c>
      <c r="C144" s="50" t="s">
        <v>56</v>
      </c>
      <c r="D144" s="8">
        <v>50</v>
      </c>
      <c r="E144" s="8">
        <v>1</v>
      </c>
      <c r="F144" s="14">
        <v>2.2599999999999998</v>
      </c>
      <c r="G144" s="14">
        <f t="shared" si="0"/>
        <v>2.2599999999999998</v>
      </c>
      <c r="H144" s="7"/>
    </row>
    <row r="145" spans="2:8" x14ac:dyDescent="0.25">
      <c r="B145" s="8" t="s">
        <v>100</v>
      </c>
      <c r="C145" s="50" t="s">
        <v>55</v>
      </c>
      <c r="D145" s="8">
        <v>40</v>
      </c>
      <c r="E145" s="8">
        <v>2</v>
      </c>
      <c r="F145" s="15">
        <v>0.54</v>
      </c>
      <c r="G145" s="14">
        <f t="shared" si="0"/>
        <v>1.08</v>
      </c>
      <c r="H145" s="7"/>
    </row>
    <row r="146" spans="2:8" x14ac:dyDescent="0.25">
      <c r="B146" s="8" t="s">
        <v>100</v>
      </c>
      <c r="C146" s="50" t="s">
        <v>55</v>
      </c>
      <c r="D146" s="8">
        <v>50</v>
      </c>
      <c r="E146" s="8">
        <v>2</v>
      </c>
      <c r="F146" s="14">
        <v>1.41</v>
      </c>
      <c r="G146" s="14">
        <f t="shared" si="0"/>
        <v>2.82</v>
      </c>
      <c r="H146" s="7"/>
    </row>
    <row r="147" spans="2:8" x14ac:dyDescent="0.25">
      <c r="B147" s="8" t="s">
        <v>100</v>
      </c>
      <c r="C147" s="50" t="s">
        <v>56</v>
      </c>
      <c r="D147" s="8">
        <v>75</v>
      </c>
      <c r="E147" s="8">
        <v>2</v>
      </c>
      <c r="F147" s="14">
        <v>1.23</v>
      </c>
      <c r="G147" s="14">
        <f t="shared" si="0"/>
        <v>2.46</v>
      </c>
      <c r="H147" s="7"/>
    </row>
    <row r="148" spans="2:8" x14ac:dyDescent="0.25">
      <c r="B148" s="8" t="s">
        <v>100</v>
      </c>
      <c r="C148" s="50" t="s">
        <v>56</v>
      </c>
      <c r="D148" s="8">
        <v>100</v>
      </c>
      <c r="E148" s="8">
        <v>2</v>
      </c>
      <c r="F148" s="14">
        <v>1.23</v>
      </c>
      <c r="G148" s="14">
        <f t="shared" si="0"/>
        <v>2.46</v>
      </c>
      <c r="H148" s="7"/>
    </row>
    <row r="149" spans="2:8" x14ac:dyDescent="0.25">
      <c r="B149" s="8" t="s">
        <v>144</v>
      </c>
      <c r="C149" s="50" t="s">
        <v>129</v>
      </c>
      <c r="D149" s="8">
        <v>100</v>
      </c>
      <c r="E149" s="8">
        <v>1</v>
      </c>
      <c r="F149" s="14">
        <v>3</v>
      </c>
      <c r="G149" s="14">
        <f t="shared" si="0"/>
        <v>3</v>
      </c>
      <c r="H149" s="7"/>
    </row>
    <row r="150" spans="2:8" x14ac:dyDescent="0.25">
      <c r="B150" s="8" t="s">
        <v>145</v>
      </c>
      <c r="C150" s="50" t="s">
        <v>129</v>
      </c>
      <c r="D150" s="8">
        <v>100</v>
      </c>
      <c r="E150" s="8">
        <v>1</v>
      </c>
      <c r="F150" s="14">
        <v>3</v>
      </c>
      <c r="G150" s="14">
        <f t="shared" si="0"/>
        <v>3</v>
      </c>
      <c r="H150" s="7"/>
    </row>
    <row r="151" spans="2:8" x14ac:dyDescent="0.25">
      <c r="B151" s="8"/>
      <c r="C151" s="11"/>
      <c r="D151" s="8"/>
      <c r="E151" s="8"/>
      <c r="F151" s="14"/>
      <c r="G151" s="14">
        <f t="shared" si="0"/>
        <v>0</v>
      </c>
      <c r="H151" s="7"/>
    </row>
    <row r="152" spans="2:8" x14ac:dyDescent="0.25">
      <c r="B152" s="11" t="s">
        <v>52</v>
      </c>
      <c r="C152" s="47"/>
      <c r="D152" s="8"/>
      <c r="E152" s="8"/>
      <c r="F152" s="14"/>
      <c r="G152" s="14">
        <f t="shared" si="0"/>
        <v>0</v>
      </c>
      <c r="H152" s="7"/>
    </row>
    <row r="153" spans="2:8" ht="15.75" customHeight="1" x14ac:dyDescent="0.25">
      <c r="B153" s="8" t="s">
        <v>89</v>
      </c>
      <c r="C153" s="47" t="s">
        <v>53</v>
      </c>
      <c r="D153" s="8">
        <v>50</v>
      </c>
      <c r="E153" s="8">
        <v>1</v>
      </c>
      <c r="F153" s="14">
        <v>8</v>
      </c>
      <c r="G153" s="14">
        <f t="shared" si="0"/>
        <v>8</v>
      </c>
      <c r="H153" s="7"/>
    </row>
    <row r="154" spans="2:8" x14ac:dyDescent="0.25">
      <c r="B154" s="8" t="s">
        <v>89</v>
      </c>
      <c r="C154" s="47" t="s">
        <v>55</v>
      </c>
      <c r="D154" s="8">
        <v>50</v>
      </c>
      <c r="E154" s="8">
        <v>1</v>
      </c>
      <c r="F154" s="14">
        <v>0.2</v>
      </c>
      <c r="G154" s="14">
        <f t="shared" si="0"/>
        <v>0.2</v>
      </c>
      <c r="H154" s="7"/>
    </row>
    <row r="155" spans="2:8" x14ac:dyDescent="0.25">
      <c r="B155" s="8" t="s">
        <v>80</v>
      </c>
      <c r="C155" s="47" t="s">
        <v>55</v>
      </c>
      <c r="D155" s="8">
        <v>50</v>
      </c>
      <c r="E155" s="8">
        <v>1</v>
      </c>
      <c r="F155" s="14">
        <v>6.7</v>
      </c>
      <c r="G155" s="14">
        <f t="shared" si="0"/>
        <v>6.7</v>
      </c>
      <c r="H155" s="7"/>
    </row>
    <row r="156" spans="2:8" x14ac:dyDescent="0.25">
      <c r="B156" s="8" t="s">
        <v>81</v>
      </c>
      <c r="C156" s="47" t="s">
        <v>56</v>
      </c>
      <c r="D156" s="8">
        <v>50</v>
      </c>
      <c r="E156" s="8">
        <v>1</v>
      </c>
      <c r="F156" s="14">
        <v>0.3</v>
      </c>
      <c r="G156" s="14">
        <f>F156*E156</f>
        <v>0.3</v>
      </c>
      <c r="H156" s="7"/>
    </row>
    <row r="157" spans="2:8" x14ac:dyDescent="0.25">
      <c r="B157" s="8" t="s">
        <v>90</v>
      </c>
      <c r="C157" s="47" t="s">
        <v>56</v>
      </c>
      <c r="D157" s="8">
        <v>50</v>
      </c>
      <c r="E157" s="8">
        <v>1</v>
      </c>
      <c r="F157" s="14">
        <v>2.6</v>
      </c>
      <c r="G157" s="14">
        <f>F157*E157</f>
        <v>2.6</v>
      </c>
      <c r="H157" s="7"/>
    </row>
    <row r="158" spans="2:8" x14ac:dyDescent="0.25">
      <c r="B158" s="8" t="s">
        <v>90</v>
      </c>
      <c r="C158" s="47" t="s">
        <v>55</v>
      </c>
      <c r="D158" s="8">
        <v>50</v>
      </c>
      <c r="E158" s="8">
        <v>1</v>
      </c>
      <c r="F158" s="14">
        <v>1.2</v>
      </c>
      <c r="G158" s="14">
        <f>F158*E158</f>
        <v>1.2</v>
      </c>
      <c r="H158" s="7"/>
    </row>
    <row r="159" spans="2:8" x14ac:dyDescent="0.25">
      <c r="B159" s="8" t="s">
        <v>91</v>
      </c>
      <c r="C159" s="47" t="s">
        <v>55</v>
      </c>
      <c r="D159" s="8">
        <v>50</v>
      </c>
      <c r="E159" s="8">
        <v>1</v>
      </c>
      <c r="F159" s="14">
        <v>1.2</v>
      </c>
      <c r="G159" s="14">
        <f>F159*E159</f>
        <v>1.2</v>
      </c>
      <c r="H159" s="7"/>
    </row>
    <row r="160" spans="2:8" x14ac:dyDescent="0.25">
      <c r="B160" s="8" t="s">
        <v>91</v>
      </c>
      <c r="C160" s="47" t="s">
        <v>56</v>
      </c>
      <c r="D160" s="8">
        <v>50</v>
      </c>
      <c r="E160" s="8">
        <v>1</v>
      </c>
      <c r="F160" s="14">
        <v>1.8</v>
      </c>
      <c r="G160" s="14">
        <f>F160*E160</f>
        <v>1.8</v>
      </c>
      <c r="H160" s="7"/>
    </row>
    <row r="161" spans="2:60" x14ac:dyDescent="0.25">
      <c r="B161" s="8" t="s">
        <v>92</v>
      </c>
      <c r="C161" s="47" t="s">
        <v>56</v>
      </c>
      <c r="D161" s="8">
        <v>50</v>
      </c>
      <c r="E161" s="8">
        <v>2</v>
      </c>
      <c r="F161" s="14">
        <v>0.4</v>
      </c>
      <c r="G161" s="14">
        <f t="shared" si="0"/>
        <v>0.8</v>
      </c>
      <c r="H161" s="7"/>
    </row>
    <row r="162" spans="2:60" x14ac:dyDescent="0.25">
      <c r="B162" s="8" t="s">
        <v>92</v>
      </c>
      <c r="C162" s="47" t="s">
        <v>55</v>
      </c>
      <c r="D162" s="8">
        <v>50</v>
      </c>
      <c r="E162" s="8">
        <v>1</v>
      </c>
      <c r="F162" s="14">
        <v>4.4000000000000004</v>
      </c>
      <c r="G162" s="14">
        <f t="shared" si="0"/>
        <v>4.4000000000000004</v>
      </c>
      <c r="H162" s="7"/>
    </row>
    <row r="163" spans="2:60" x14ac:dyDescent="0.25">
      <c r="B163" s="8" t="s">
        <v>92</v>
      </c>
      <c r="C163" s="47" t="s">
        <v>56</v>
      </c>
      <c r="D163" s="8">
        <v>50</v>
      </c>
      <c r="E163" s="8">
        <v>1</v>
      </c>
      <c r="F163" s="14">
        <v>2.5</v>
      </c>
      <c r="G163" s="14">
        <f t="shared" ref="G163:G226" si="1">F163*E163</f>
        <v>2.5</v>
      </c>
      <c r="H163" s="7"/>
    </row>
    <row r="164" spans="2:60" x14ac:dyDescent="0.25">
      <c r="B164" s="8" t="s">
        <v>87</v>
      </c>
      <c r="C164" s="47" t="s">
        <v>53</v>
      </c>
      <c r="D164" s="8">
        <v>50</v>
      </c>
      <c r="E164" s="8">
        <v>1</v>
      </c>
      <c r="F164" s="8">
        <v>0.4</v>
      </c>
      <c r="G164" s="14">
        <f t="shared" si="1"/>
        <v>0.4</v>
      </c>
      <c r="H164" s="7"/>
    </row>
    <row r="165" spans="2:60" x14ac:dyDescent="0.25">
      <c r="B165" s="8" t="s">
        <v>87</v>
      </c>
      <c r="C165" s="47" t="s">
        <v>56</v>
      </c>
      <c r="D165" s="8">
        <v>50</v>
      </c>
      <c r="E165" s="8">
        <v>1</v>
      </c>
      <c r="F165" s="8">
        <v>0.7</v>
      </c>
      <c r="G165" s="14">
        <f t="shared" si="1"/>
        <v>0.7</v>
      </c>
      <c r="H165" s="7"/>
    </row>
    <row r="166" spans="2:60" x14ac:dyDescent="0.25">
      <c r="B166" s="8" t="s">
        <v>87</v>
      </c>
      <c r="C166" s="47" t="s">
        <v>55</v>
      </c>
      <c r="D166" s="8">
        <v>50</v>
      </c>
      <c r="E166" s="8">
        <v>1</v>
      </c>
      <c r="F166" s="8">
        <v>2.8</v>
      </c>
      <c r="G166" s="14">
        <f t="shared" si="1"/>
        <v>2.8</v>
      </c>
      <c r="H166" s="7"/>
    </row>
    <row r="167" spans="2:60" x14ac:dyDescent="0.25">
      <c r="B167" s="8" t="s">
        <v>87</v>
      </c>
      <c r="C167" s="47" t="s">
        <v>53</v>
      </c>
      <c r="D167" s="8">
        <v>50</v>
      </c>
      <c r="E167" s="8">
        <v>1</v>
      </c>
      <c r="F167" s="8">
        <v>0.3</v>
      </c>
      <c r="G167" s="14">
        <f t="shared" si="1"/>
        <v>0.3</v>
      </c>
      <c r="H167" s="7"/>
    </row>
    <row r="168" spans="2:60" x14ac:dyDescent="0.25">
      <c r="B168" s="8" t="s">
        <v>84</v>
      </c>
      <c r="C168" s="47" t="s">
        <v>56</v>
      </c>
      <c r="D168" s="8">
        <v>50</v>
      </c>
      <c r="E168" s="8">
        <v>1</v>
      </c>
      <c r="F168" s="14">
        <v>1.5</v>
      </c>
      <c r="G168" s="14">
        <f t="shared" si="1"/>
        <v>1.5</v>
      </c>
      <c r="H168" s="7"/>
    </row>
    <row r="169" spans="2:60" x14ac:dyDescent="0.25">
      <c r="B169" s="8" t="s">
        <v>84</v>
      </c>
      <c r="C169" s="47" t="s">
        <v>53</v>
      </c>
      <c r="D169" s="8">
        <v>50</v>
      </c>
      <c r="E169" s="8">
        <v>1</v>
      </c>
      <c r="F169" s="14">
        <v>4.7</v>
      </c>
      <c r="G169" s="14">
        <f t="shared" si="1"/>
        <v>4.7</v>
      </c>
      <c r="H169" s="7"/>
    </row>
    <row r="170" spans="2:60" x14ac:dyDescent="0.25">
      <c r="B170" s="8" t="s">
        <v>84</v>
      </c>
      <c r="C170" s="47" t="s">
        <v>55</v>
      </c>
      <c r="D170" s="8">
        <v>50</v>
      </c>
      <c r="E170" s="8">
        <v>1</v>
      </c>
      <c r="F170" s="14">
        <v>0.4</v>
      </c>
      <c r="G170" s="14">
        <f t="shared" si="1"/>
        <v>0.4</v>
      </c>
      <c r="H170" s="7"/>
    </row>
    <row r="171" spans="2:60" x14ac:dyDescent="0.25">
      <c r="B171" s="8" t="s">
        <v>84</v>
      </c>
      <c r="C171" s="47" t="s">
        <v>55</v>
      </c>
      <c r="D171" s="8">
        <v>50</v>
      </c>
      <c r="E171" s="8">
        <v>1</v>
      </c>
      <c r="F171" s="14">
        <v>0.3</v>
      </c>
      <c r="G171" s="14">
        <f t="shared" si="1"/>
        <v>0.3</v>
      </c>
      <c r="H171" s="7"/>
    </row>
    <row r="172" spans="2:60" x14ac:dyDescent="0.25">
      <c r="B172" s="8" t="s">
        <v>82</v>
      </c>
      <c r="C172" s="47" t="s">
        <v>56</v>
      </c>
      <c r="D172" s="8">
        <v>50</v>
      </c>
      <c r="E172" s="8">
        <v>1</v>
      </c>
      <c r="F172" s="14">
        <v>0.4</v>
      </c>
      <c r="G172" s="14">
        <f t="shared" si="1"/>
        <v>0.4</v>
      </c>
      <c r="H172" s="7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 t="s">
        <v>361</v>
      </c>
      <c r="BD172" s="109"/>
      <c r="BE172" s="109"/>
      <c r="BF172" s="109"/>
      <c r="BG172" s="109"/>
    </row>
    <row r="173" spans="2:60" x14ac:dyDescent="0.25">
      <c r="B173" s="8" t="s">
        <v>82</v>
      </c>
      <c r="C173" s="47" t="s">
        <v>55</v>
      </c>
      <c r="D173" s="8">
        <v>50</v>
      </c>
      <c r="E173" s="8">
        <v>1</v>
      </c>
      <c r="F173" s="14">
        <v>2.2999999999999998</v>
      </c>
      <c r="G173" s="14">
        <f t="shared" si="1"/>
        <v>2.2999999999999998</v>
      </c>
      <c r="H173" s="7"/>
      <c r="I173" s="109" t="s">
        <v>58</v>
      </c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 t="s">
        <v>49</v>
      </c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 t="s">
        <v>52</v>
      </c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</row>
    <row r="174" spans="2:60" x14ac:dyDescent="0.25">
      <c r="B174" s="8" t="s">
        <v>82</v>
      </c>
      <c r="C174" s="47" t="s">
        <v>53</v>
      </c>
      <c r="D174" s="8">
        <v>50</v>
      </c>
      <c r="E174" s="8">
        <v>1</v>
      </c>
      <c r="F174" s="14">
        <v>0.4</v>
      </c>
      <c r="G174" s="14">
        <f t="shared" si="1"/>
        <v>0.4</v>
      </c>
      <c r="H174" s="7"/>
      <c r="I174" s="109"/>
      <c r="J174" s="109"/>
      <c r="K174" s="109" t="s">
        <v>355</v>
      </c>
      <c r="L174" s="109"/>
      <c r="M174" s="109"/>
      <c r="N174" s="109"/>
      <c r="O174" s="109" t="s">
        <v>363</v>
      </c>
      <c r="P174" s="109"/>
      <c r="Q174" s="109"/>
      <c r="R174" s="109"/>
      <c r="S174" s="109"/>
      <c r="T174" s="109" t="s">
        <v>358</v>
      </c>
      <c r="U174" s="109"/>
      <c r="V174" s="109"/>
      <c r="W174" s="109"/>
      <c r="X174" s="109" t="s">
        <v>379</v>
      </c>
      <c r="Y174" s="109"/>
      <c r="Z174" s="109"/>
      <c r="AA174" s="109"/>
      <c r="AB174" s="109"/>
      <c r="AC174" s="109"/>
      <c r="AD174" s="109"/>
      <c r="AE174" s="23"/>
      <c r="AF174" s="23"/>
      <c r="AG174" s="109" t="s">
        <v>366</v>
      </c>
      <c r="AH174" s="109"/>
      <c r="AI174" s="109"/>
      <c r="AJ174" s="109"/>
      <c r="AK174" s="109"/>
      <c r="AL174" s="109" t="s">
        <v>379</v>
      </c>
      <c r="AM174" s="109"/>
      <c r="AN174" s="109"/>
      <c r="AO174" s="109"/>
      <c r="AP174" s="109"/>
      <c r="AQ174" s="23"/>
      <c r="AR174" s="23"/>
      <c r="AS174" s="109" t="s">
        <v>366</v>
      </c>
      <c r="AT174" s="109"/>
      <c r="AU174" s="109"/>
      <c r="AV174" s="109"/>
      <c r="AW174" s="109" t="s">
        <v>379</v>
      </c>
      <c r="AX174" s="109"/>
      <c r="AY174" s="109"/>
      <c r="AZ174" s="109"/>
      <c r="BA174" s="109"/>
      <c r="BB174" s="109" t="s">
        <v>396</v>
      </c>
      <c r="BC174" s="23"/>
      <c r="BD174" s="109"/>
      <c r="BE174" s="109"/>
      <c r="BF174" s="109"/>
      <c r="BG174" s="109"/>
    </row>
    <row r="175" spans="2:60" x14ac:dyDescent="0.25">
      <c r="B175" s="11" t="s">
        <v>58</v>
      </c>
      <c r="C175" s="49"/>
      <c r="D175" s="8"/>
      <c r="E175" s="8"/>
      <c r="F175" s="14"/>
      <c r="G175" s="14">
        <f t="shared" si="1"/>
        <v>0</v>
      </c>
      <c r="H175" s="7"/>
      <c r="I175" s="109" t="s">
        <v>362</v>
      </c>
      <c r="J175" s="23"/>
      <c r="K175" s="109" t="s">
        <v>360</v>
      </c>
      <c r="L175" s="23" t="s">
        <v>364</v>
      </c>
      <c r="M175" s="23" t="s">
        <v>1</v>
      </c>
      <c r="N175" s="125" t="s">
        <v>365</v>
      </c>
      <c r="O175" s="23" t="s">
        <v>356</v>
      </c>
      <c r="P175" s="109" t="s">
        <v>360</v>
      </c>
      <c r="Q175" s="23" t="s">
        <v>364</v>
      </c>
      <c r="R175" s="23" t="s">
        <v>1</v>
      </c>
      <c r="S175" s="125" t="s">
        <v>365</v>
      </c>
      <c r="T175" s="109" t="s">
        <v>360</v>
      </c>
      <c r="U175" s="23" t="s">
        <v>364</v>
      </c>
      <c r="V175" s="23" t="s">
        <v>1</v>
      </c>
      <c r="W175" s="125" t="s">
        <v>365</v>
      </c>
      <c r="X175" s="125" t="s">
        <v>390</v>
      </c>
      <c r="Y175" s="125" t="s">
        <v>389</v>
      </c>
      <c r="Z175" s="125" t="s">
        <v>383</v>
      </c>
      <c r="AA175" s="125" t="s">
        <v>380</v>
      </c>
      <c r="AB175" s="125" t="s">
        <v>381</v>
      </c>
      <c r="AC175" s="125" t="s">
        <v>391</v>
      </c>
      <c r="AD175" s="23"/>
      <c r="AE175" s="109" t="s">
        <v>362</v>
      </c>
      <c r="AF175" s="23" t="s">
        <v>367</v>
      </c>
      <c r="AG175" s="109" t="s">
        <v>360</v>
      </c>
      <c r="AH175" s="23" t="s">
        <v>364</v>
      </c>
      <c r="AI175" s="23" t="s">
        <v>1</v>
      </c>
      <c r="AJ175" s="125" t="s">
        <v>365</v>
      </c>
      <c r="AK175" s="125" t="s">
        <v>383</v>
      </c>
      <c r="AL175" s="125" t="s">
        <v>380</v>
      </c>
      <c r="AM175" s="125" t="s">
        <v>381</v>
      </c>
      <c r="AN175" s="125" t="s">
        <v>382</v>
      </c>
      <c r="AO175" s="125" t="s">
        <v>384</v>
      </c>
      <c r="AP175" s="125"/>
      <c r="AQ175" s="109" t="s">
        <v>362</v>
      </c>
      <c r="AR175" s="23" t="s">
        <v>367</v>
      </c>
      <c r="AS175" s="109" t="s">
        <v>360</v>
      </c>
      <c r="AT175" s="23" t="s">
        <v>364</v>
      </c>
      <c r="AU175" s="23" t="s">
        <v>1</v>
      </c>
      <c r="AV175" s="125" t="s">
        <v>365</v>
      </c>
      <c r="AW175" s="125" t="s">
        <v>380</v>
      </c>
      <c r="AX175" s="125" t="s">
        <v>381</v>
      </c>
      <c r="AY175" s="125" t="s">
        <v>382</v>
      </c>
      <c r="AZ175" s="125" t="s">
        <v>384</v>
      </c>
      <c r="BA175" s="125" t="s">
        <v>383</v>
      </c>
      <c r="BB175" s="23"/>
      <c r="BC175" s="109" t="s">
        <v>360</v>
      </c>
      <c r="BD175" s="23"/>
      <c r="BE175" s="23"/>
      <c r="BF175" s="23"/>
      <c r="BG175" s="109" t="s">
        <v>359</v>
      </c>
      <c r="BH175" s="31" t="s">
        <v>431</v>
      </c>
    </row>
    <row r="176" spans="2:60" x14ac:dyDescent="0.25">
      <c r="B176" s="8" t="s">
        <v>85</v>
      </c>
      <c r="C176" s="49" t="s">
        <v>101</v>
      </c>
      <c r="D176" s="8">
        <v>50</v>
      </c>
      <c r="E176" s="8">
        <v>1</v>
      </c>
      <c r="F176" s="14">
        <v>3</v>
      </c>
      <c r="G176" s="14">
        <f t="shared" si="1"/>
        <v>3</v>
      </c>
      <c r="H176" s="7"/>
      <c r="I176" s="23" t="s">
        <v>345</v>
      </c>
      <c r="J176" s="23" t="s">
        <v>56</v>
      </c>
      <c r="K176" s="109">
        <v>32</v>
      </c>
      <c r="L176" s="23"/>
      <c r="M176" s="23">
        <v>2.4300000000000002</v>
      </c>
      <c r="N176" s="109">
        <f>M176*L176</f>
        <v>0</v>
      </c>
      <c r="O176" s="23">
        <v>19</v>
      </c>
      <c r="P176" s="23">
        <v>32</v>
      </c>
      <c r="Q176" s="23">
        <v>1</v>
      </c>
      <c r="R176" s="23">
        <v>2.2000000000000002</v>
      </c>
      <c r="S176" s="109">
        <f>R176*Q176</f>
        <v>2.2000000000000002</v>
      </c>
      <c r="T176" s="23">
        <v>32</v>
      </c>
      <c r="U176" s="23"/>
      <c r="V176" s="23">
        <v>2.93</v>
      </c>
      <c r="W176" s="109">
        <f>V176*U176</f>
        <v>0</v>
      </c>
      <c r="X176" s="109"/>
      <c r="Y176" s="109"/>
      <c r="Z176" s="109"/>
      <c r="AA176" s="109"/>
      <c r="AB176" s="109"/>
      <c r="AC176" s="109"/>
      <c r="AD176" s="23"/>
      <c r="AE176" s="23" t="s">
        <v>368</v>
      </c>
      <c r="AF176" s="23" t="s">
        <v>55</v>
      </c>
      <c r="AG176" s="23">
        <v>50</v>
      </c>
      <c r="AH176" s="23"/>
      <c r="AI176" s="23">
        <v>0.64</v>
      </c>
      <c r="AJ176" s="23">
        <f>AI176*AH176</f>
        <v>0</v>
      </c>
      <c r="AK176" s="23"/>
      <c r="AL176" s="23"/>
      <c r="AM176" s="23"/>
      <c r="AN176" s="23"/>
      <c r="AO176" s="23"/>
      <c r="AP176" s="23"/>
      <c r="AQ176" s="23" t="s">
        <v>79</v>
      </c>
      <c r="AR176" s="23" t="s">
        <v>53</v>
      </c>
      <c r="AS176" s="23">
        <v>50</v>
      </c>
      <c r="AT176" s="23">
        <v>1</v>
      </c>
      <c r="AU176" s="23">
        <v>2.0699999999999998</v>
      </c>
      <c r="AV176" s="23">
        <f>AT176*AU176</f>
        <v>2.0699999999999998</v>
      </c>
      <c r="AW176" s="23">
        <v>3</v>
      </c>
      <c r="AX176" s="23"/>
      <c r="AY176" s="23"/>
      <c r="AZ176" s="23"/>
      <c r="BA176" s="23"/>
      <c r="BB176" s="23" t="s">
        <v>377</v>
      </c>
      <c r="BC176" s="109">
        <v>25</v>
      </c>
      <c r="BD176" s="23">
        <f>SUMIF(K:K,BC176,N:N)</f>
        <v>23.290000000000003</v>
      </c>
      <c r="BE176" s="23">
        <f>SUMIF(P:P,BC176,S:S)</f>
        <v>35.349999999999994</v>
      </c>
      <c r="BF176" s="23">
        <f>SUMIF(T:T,BC176,W:W)</f>
        <v>15.7</v>
      </c>
      <c r="BG176" s="109">
        <f>SUM(BD176:BF176)</f>
        <v>74.34</v>
      </c>
      <c r="BH176" s="31">
        <f>BG176</f>
        <v>74.34</v>
      </c>
    </row>
    <row r="177" spans="2:60" x14ac:dyDescent="0.25">
      <c r="B177" s="8" t="s">
        <v>85</v>
      </c>
      <c r="C177" s="49" t="s">
        <v>53</v>
      </c>
      <c r="D177" s="8">
        <v>32</v>
      </c>
      <c r="E177" s="8">
        <v>2</v>
      </c>
      <c r="F177" s="14">
        <v>15.71</v>
      </c>
      <c r="G177" s="14">
        <f t="shared" si="1"/>
        <v>31.42</v>
      </c>
      <c r="H177" s="7"/>
      <c r="I177" s="23" t="s">
        <v>346</v>
      </c>
      <c r="J177" s="23"/>
      <c r="K177" s="109">
        <v>25</v>
      </c>
      <c r="L177" s="23"/>
      <c r="M177" s="23"/>
      <c r="N177" s="109"/>
      <c r="O177" s="23"/>
      <c r="P177" s="23">
        <v>25</v>
      </c>
      <c r="Q177" s="23"/>
      <c r="R177" s="23"/>
      <c r="S177" s="109"/>
      <c r="T177" s="23">
        <v>25</v>
      </c>
      <c r="U177" s="23"/>
      <c r="V177" s="23">
        <v>0.2</v>
      </c>
      <c r="W177" s="109">
        <f>V177*U177</f>
        <v>0</v>
      </c>
      <c r="X177" s="109"/>
      <c r="Y177" s="109"/>
      <c r="Z177" s="109"/>
      <c r="AA177" s="109"/>
      <c r="AB177" s="109"/>
      <c r="AC177" s="109"/>
      <c r="AD177" s="23"/>
      <c r="AE177" s="23" t="s">
        <v>368</v>
      </c>
      <c r="AF177" s="23" t="s">
        <v>56</v>
      </c>
      <c r="AG177" s="23">
        <v>50</v>
      </c>
      <c r="AH177" s="23"/>
      <c r="AI177" s="23">
        <v>2.86</v>
      </c>
      <c r="AJ177" s="23">
        <f t="shared" ref="AJ177:AJ241" si="2">AI177*AH177</f>
        <v>0</v>
      </c>
      <c r="AK177" s="23"/>
      <c r="AL177" s="23"/>
      <c r="AM177" s="23"/>
      <c r="AN177" s="23"/>
      <c r="AO177" s="23"/>
      <c r="AP177" s="23"/>
      <c r="AQ177" s="23" t="s">
        <v>79</v>
      </c>
      <c r="AR177" s="23" t="s">
        <v>101</v>
      </c>
      <c r="AS177" s="23">
        <v>50</v>
      </c>
      <c r="AT177" s="23">
        <v>1</v>
      </c>
      <c r="AU177" s="23">
        <v>3.5</v>
      </c>
      <c r="AV177" s="23">
        <f t="shared" ref="AV177:AV191" si="3">AT177*AU177</f>
        <v>3.5</v>
      </c>
      <c r="AW177" s="23"/>
      <c r="AX177" s="23"/>
      <c r="AY177" s="23"/>
      <c r="AZ177" s="23"/>
      <c r="BA177" s="23"/>
      <c r="BB177" s="23" t="s">
        <v>377</v>
      </c>
      <c r="BC177" s="109">
        <v>32</v>
      </c>
      <c r="BD177" s="23">
        <f>SUMIF(K:K,BC177,N:N)</f>
        <v>11.56</v>
      </c>
      <c r="BE177" s="23">
        <f>SUMIF(P:P,BC177,S:S)</f>
        <v>2.2000000000000002</v>
      </c>
      <c r="BF177" s="23">
        <f>SUMIF(T:T,BC177,W:W)</f>
        <v>0</v>
      </c>
      <c r="BG177" s="109">
        <f t="shared" ref="BG177:BG185" si="4">SUM(BD177:BF177)</f>
        <v>13.760000000000002</v>
      </c>
      <c r="BH177" s="31">
        <f t="shared" ref="BH177:BH184" si="5">BG177</f>
        <v>13.760000000000002</v>
      </c>
    </row>
    <row r="178" spans="2:60" x14ac:dyDescent="0.25">
      <c r="B178" s="8" t="s">
        <v>85</v>
      </c>
      <c r="C178" s="49" t="s">
        <v>55</v>
      </c>
      <c r="D178" s="8">
        <v>25</v>
      </c>
      <c r="E178" s="8">
        <v>3</v>
      </c>
      <c r="F178" s="14">
        <v>4.82</v>
      </c>
      <c r="G178" s="14">
        <f t="shared" si="1"/>
        <v>14.46</v>
      </c>
      <c r="H178" s="7"/>
      <c r="I178" s="23" t="s">
        <v>346</v>
      </c>
      <c r="J178" s="23" t="s">
        <v>53</v>
      </c>
      <c r="K178" s="109">
        <v>32</v>
      </c>
      <c r="L178" s="23"/>
      <c r="M178" s="23">
        <v>2.85</v>
      </c>
      <c r="N178" s="109">
        <f t="shared" ref="N178:N218" si="6">M178*L178</f>
        <v>0</v>
      </c>
      <c r="O178" s="23"/>
      <c r="P178" s="23"/>
      <c r="Q178" s="23"/>
      <c r="R178" s="23"/>
      <c r="S178" s="109"/>
      <c r="T178" s="23"/>
      <c r="U178" s="23"/>
      <c r="V178" s="23"/>
      <c r="W178" s="109"/>
      <c r="X178" s="109"/>
      <c r="Y178" s="109"/>
      <c r="Z178" s="109"/>
      <c r="AA178" s="109"/>
      <c r="AB178" s="109"/>
      <c r="AC178" s="109"/>
      <c r="AD178" s="23"/>
      <c r="AE178" s="23" t="s">
        <v>368</v>
      </c>
      <c r="AF178" s="23" t="s">
        <v>55</v>
      </c>
      <c r="AG178" s="23">
        <v>50</v>
      </c>
      <c r="AH178" s="23"/>
      <c r="AI178" s="23">
        <v>5.74</v>
      </c>
      <c r="AJ178" s="23">
        <f t="shared" si="2"/>
        <v>0</v>
      </c>
      <c r="AK178" s="23"/>
      <c r="AL178" s="23"/>
      <c r="AM178" s="23"/>
      <c r="AN178" s="23"/>
      <c r="AO178" s="23"/>
      <c r="AP178" s="23"/>
      <c r="AQ178" s="23" t="s">
        <v>371</v>
      </c>
      <c r="AR178" s="23" t="s">
        <v>53</v>
      </c>
      <c r="AS178" s="23">
        <v>50</v>
      </c>
      <c r="AT178" s="23">
        <v>1</v>
      </c>
      <c r="AU178" s="23">
        <v>5.17</v>
      </c>
      <c r="AV178" s="23">
        <f t="shared" si="3"/>
        <v>5.17</v>
      </c>
      <c r="AW178" s="23">
        <v>5</v>
      </c>
      <c r="AX178" s="23"/>
      <c r="AY178" s="23"/>
      <c r="AZ178" s="23"/>
      <c r="BA178" s="23">
        <v>3</v>
      </c>
      <c r="BB178" s="23" t="s">
        <v>377</v>
      </c>
      <c r="BC178" s="109">
        <v>50</v>
      </c>
      <c r="BD178" s="23">
        <f>SUMIF(K:K,BC178,N:N)</f>
        <v>16.96</v>
      </c>
      <c r="BE178" s="23">
        <f>SUMIF(P:P,BC178,S:S)</f>
        <v>5.4700000000000006</v>
      </c>
      <c r="BF178" s="23">
        <f>SUMIF(T:T,BC178,W:W)</f>
        <v>2.33</v>
      </c>
      <c r="BG178" s="109">
        <f t="shared" si="4"/>
        <v>24.759999999999998</v>
      </c>
      <c r="BH178" s="31">
        <f t="shared" si="5"/>
        <v>24.759999999999998</v>
      </c>
    </row>
    <row r="179" spans="2:60" x14ac:dyDescent="0.25">
      <c r="B179" s="8" t="s">
        <v>85</v>
      </c>
      <c r="C179" s="49" t="s">
        <v>53</v>
      </c>
      <c r="D179" s="8">
        <v>32</v>
      </c>
      <c r="E179" s="8">
        <v>1</v>
      </c>
      <c r="F179" s="14">
        <v>18.809999999999999</v>
      </c>
      <c r="G179" s="14">
        <f t="shared" si="1"/>
        <v>18.809999999999999</v>
      </c>
      <c r="H179" s="7"/>
      <c r="I179" s="23" t="s">
        <v>344</v>
      </c>
      <c r="J179" s="23" t="s">
        <v>55</v>
      </c>
      <c r="K179" s="109">
        <v>25</v>
      </c>
      <c r="L179" s="23"/>
      <c r="M179" s="23">
        <v>5.95</v>
      </c>
      <c r="N179" s="109">
        <f t="shared" si="6"/>
        <v>0</v>
      </c>
      <c r="O179" s="23">
        <v>18</v>
      </c>
      <c r="P179" s="23">
        <v>25</v>
      </c>
      <c r="Q179" s="23">
        <v>1</v>
      </c>
      <c r="R179" s="23">
        <v>2</v>
      </c>
      <c r="S179" s="109">
        <f t="shared" ref="S179:S218" si="7">R179*Q179</f>
        <v>2</v>
      </c>
      <c r="T179" s="23"/>
      <c r="U179" s="23"/>
      <c r="V179" s="23"/>
      <c r="W179" s="109">
        <f t="shared" ref="W179:W218" si="8">V179*U179</f>
        <v>0</v>
      </c>
      <c r="X179" s="109"/>
      <c r="Y179" s="109"/>
      <c r="Z179" s="109"/>
      <c r="AA179" s="109"/>
      <c r="AB179" s="109"/>
      <c r="AC179" s="109" t="s">
        <v>393</v>
      </c>
      <c r="AD179" s="23"/>
      <c r="AE179" s="23" t="s">
        <v>368</v>
      </c>
      <c r="AF179" s="23" t="s">
        <v>53</v>
      </c>
      <c r="AG179" s="23">
        <v>50</v>
      </c>
      <c r="AH179" s="23"/>
      <c r="AI179" s="23">
        <v>4.32</v>
      </c>
      <c r="AJ179" s="23">
        <f t="shared" si="2"/>
        <v>0</v>
      </c>
      <c r="AK179" s="23"/>
      <c r="AL179" s="23"/>
      <c r="AM179" s="23"/>
      <c r="AN179" s="23"/>
      <c r="AO179" s="23"/>
      <c r="AP179" s="23"/>
      <c r="AQ179" s="23" t="s">
        <v>371</v>
      </c>
      <c r="AR179" s="23" t="s">
        <v>55</v>
      </c>
      <c r="AS179" s="23">
        <v>50</v>
      </c>
      <c r="AT179" s="23">
        <v>1</v>
      </c>
      <c r="AU179" s="23">
        <v>1.84</v>
      </c>
      <c r="AV179" s="23">
        <f t="shared" si="3"/>
        <v>1.84</v>
      </c>
      <c r="AW179" s="23"/>
      <c r="AX179" s="23"/>
      <c r="AY179" s="23"/>
      <c r="AZ179" s="23"/>
      <c r="BA179" s="23"/>
      <c r="BB179" s="23" t="s">
        <v>377</v>
      </c>
      <c r="BC179" s="109">
        <v>60</v>
      </c>
      <c r="BD179" s="23">
        <f>SUMIF(K:K,BC179,N:N)</f>
        <v>29.540000000000003</v>
      </c>
      <c r="BE179" s="23">
        <f>SUMIF(P:P,BC179,S:S)</f>
        <v>0</v>
      </c>
      <c r="BF179" s="23">
        <f>SUMIF(T:T,BC179,W:W)</f>
        <v>0</v>
      </c>
      <c r="BG179" s="109">
        <f t="shared" si="4"/>
        <v>29.540000000000003</v>
      </c>
      <c r="BH179" s="31">
        <f t="shared" si="5"/>
        <v>29.540000000000003</v>
      </c>
    </row>
    <row r="180" spans="2:60" x14ac:dyDescent="0.25">
      <c r="B180" s="8" t="s">
        <v>79</v>
      </c>
      <c r="C180" s="49" t="s">
        <v>101</v>
      </c>
      <c r="D180" s="8">
        <v>50</v>
      </c>
      <c r="E180" s="8">
        <v>1</v>
      </c>
      <c r="F180" s="14">
        <v>3</v>
      </c>
      <c r="G180" s="14">
        <f t="shared" si="1"/>
        <v>3</v>
      </c>
      <c r="H180" s="7"/>
      <c r="I180" s="23" t="s">
        <v>346</v>
      </c>
      <c r="J180" s="23" t="s">
        <v>53</v>
      </c>
      <c r="K180" s="109">
        <v>50</v>
      </c>
      <c r="L180" s="23"/>
      <c r="M180" s="23">
        <v>3.73</v>
      </c>
      <c r="N180" s="109">
        <f t="shared" si="6"/>
        <v>0</v>
      </c>
      <c r="O180" s="23"/>
      <c r="P180" s="23"/>
      <c r="Q180" s="23"/>
      <c r="R180" s="23"/>
      <c r="S180" s="109">
        <f t="shared" si="7"/>
        <v>0</v>
      </c>
      <c r="T180" s="23"/>
      <c r="U180" s="23"/>
      <c r="V180" s="23"/>
      <c r="W180" s="109">
        <f t="shared" si="8"/>
        <v>0</v>
      </c>
      <c r="X180" s="109"/>
      <c r="Y180" s="109"/>
      <c r="Z180" s="109"/>
      <c r="AA180" s="109"/>
      <c r="AB180" s="109"/>
      <c r="AC180" s="109" t="s">
        <v>395</v>
      </c>
      <c r="AD180" s="23"/>
      <c r="AE180" s="23" t="s">
        <v>368</v>
      </c>
      <c r="AF180" s="23" t="s">
        <v>56</v>
      </c>
      <c r="AG180" s="23">
        <v>50</v>
      </c>
      <c r="AH180" s="23"/>
      <c r="AI180" s="23">
        <v>0.52</v>
      </c>
      <c r="AJ180" s="23">
        <f t="shared" si="2"/>
        <v>0</v>
      </c>
      <c r="AK180" s="23"/>
      <c r="AL180" s="23"/>
      <c r="AM180" s="23"/>
      <c r="AN180" s="23"/>
      <c r="AO180" s="23"/>
      <c r="AP180" s="23"/>
      <c r="AQ180" s="23" t="s">
        <v>371</v>
      </c>
      <c r="AR180" s="23" t="s">
        <v>101</v>
      </c>
      <c r="AS180" s="23">
        <v>50</v>
      </c>
      <c r="AT180" s="23">
        <v>1</v>
      </c>
      <c r="AU180" s="23">
        <v>3.5</v>
      </c>
      <c r="AV180" s="23">
        <f t="shared" si="3"/>
        <v>3.5</v>
      </c>
      <c r="AW180" s="23"/>
      <c r="AX180" s="23"/>
      <c r="AY180" s="23"/>
      <c r="AZ180" s="23"/>
      <c r="BA180" s="23"/>
      <c r="BB180" s="23"/>
      <c r="BC180" s="23"/>
      <c r="BD180" s="23">
        <f>SUMIF(K:K,BC180,N:N)</f>
        <v>0</v>
      </c>
      <c r="BE180" s="23">
        <f>SUMIF(P:P,BC180,S:S)</f>
        <v>0</v>
      </c>
      <c r="BF180" s="23">
        <f>SUMIF(T:T,BC180,W:W)</f>
        <v>0</v>
      </c>
      <c r="BG180" s="109">
        <f t="shared" si="4"/>
        <v>0</v>
      </c>
      <c r="BH180" s="31">
        <f t="shared" si="5"/>
        <v>0</v>
      </c>
    </row>
    <row r="181" spans="2:60" x14ac:dyDescent="0.25">
      <c r="B181" s="8" t="s">
        <v>79</v>
      </c>
      <c r="C181" s="49" t="s">
        <v>53</v>
      </c>
      <c r="D181" s="8">
        <v>25</v>
      </c>
      <c r="E181" s="8">
        <v>1</v>
      </c>
      <c r="F181" s="14">
        <v>7.68</v>
      </c>
      <c r="G181" s="14">
        <f t="shared" si="1"/>
        <v>7.68</v>
      </c>
      <c r="H181" s="7"/>
      <c r="I181" s="23" t="s">
        <v>345</v>
      </c>
      <c r="J181" s="23" t="s">
        <v>55</v>
      </c>
      <c r="K181" s="109">
        <v>25</v>
      </c>
      <c r="L181" s="23"/>
      <c r="M181" s="23">
        <v>1.78</v>
      </c>
      <c r="N181" s="109">
        <f t="shared" si="6"/>
        <v>0</v>
      </c>
      <c r="O181" s="23">
        <v>17</v>
      </c>
      <c r="P181" s="23">
        <v>25</v>
      </c>
      <c r="Q181" s="23">
        <v>1</v>
      </c>
      <c r="R181" s="23">
        <v>2.2000000000000002</v>
      </c>
      <c r="S181" s="109">
        <f t="shared" si="7"/>
        <v>2.2000000000000002</v>
      </c>
      <c r="T181" s="23">
        <v>25</v>
      </c>
      <c r="U181" s="23"/>
      <c r="V181" s="23">
        <v>1.35</v>
      </c>
      <c r="W181" s="109">
        <f t="shared" si="8"/>
        <v>0</v>
      </c>
      <c r="X181" s="109"/>
      <c r="Y181" s="109"/>
      <c r="Z181" s="109"/>
      <c r="AA181" s="109"/>
      <c r="AB181" s="109"/>
      <c r="AC181" s="109"/>
      <c r="AD181" s="23"/>
      <c r="AE181" s="23" t="s">
        <v>368</v>
      </c>
      <c r="AF181" s="23" t="s">
        <v>55</v>
      </c>
      <c r="AG181" s="23">
        <v>50</v>
      </c>
      <c r="AH181" s="23"/>
      <c r="AI181" s="23">
        <v>0.91</v>
      </c>
      <c r="AJ181" s="23">
        <f t="shared" si="2"/>
        <v>0</v>
      </c>
      <c r="AK181" s="23"/>
      <c r="AL181" s="23"/>
      <c r="AM181" s="23"/>
      <c r="AN181" s="23"/>
      <c r="AO181" s="23"/>
      <c r="AP181" s="23"/>
      <c r="AQ181" s="23" t="s">
        <v>372</v>
      </c>
      <c r="AR181" s="23" t="s">
        <v>55</v>
      </c>
      <c r="AS181" s="23">
        <v>50</v>
      </c>
      <c r="AT181" s="23">
        <v>1</v>
      </c>
      <c r="AU181" s="23">
        <v>0.88</v>
      </c>
      <c r="AV181" s="23">
        <f t="shared" si="3"/>
        <v>0.88</v>
      </c>
      <c r="AW181" s="23"/>
      <c r="AX181" s="23"/>
      <c r="AY181" s="23"/>
      <c r="AZ181" s="23"/>
      <c r="BA181" s="23"/>
      <c r="BB181" s="23" t="s">
        <v>378</v>
      </c>
      <c r="BC181" s="23">
        <v>40</v>
      </c>
      <c r="BD181" s="23">
        <f>SUMIF(AG:AG,BC181,AJ:AJ)</f>
        <v>3.1000000000000005</v>
      </c>
      <c r="BE181" s="23">
        <f>SUMIF(AS:AS,BC181,AV:AV)</f>
        <v>0</v>
      </c>
      <c r="BF181" s="23"/>
      <c r="BG181" s="109">
        <f t="shared" si="4"/>
        <v>3.1000000000000005</v>
      </c>
      <c r="BH181" s="31">
        <f t="shared" si="5"/>
        <v>3.1000000000000005</v>
      </c>
    </row>
    <row r="182" spans="2:60" x14ac:dyDescent="0.25">
      <c r="B182" s="8" t="s">
        <v>79</v>
      </c>
      <c r="C182" s="49" t="s">
        <v>56</v>
      </c>
      <c r="D182" s="8">
        <v>25</v>
      </c>
      <c r="E182" s="8">
        <v>1</v>
      </c>
      <c r="F182" s="14">
        <v>3.81</v>
      </c>
      <c r="G182" s="14">
        <f t="shared" si="1"/>
        <v>3.81</v>
      </c>
      <c r="H182" s="7"/>
      <c r="I182" s="23" t="s">
        <v>346</v>
      </c>
      <c r="J182" s="23" t="s">
        <v>53</v>
      </c>
      <c r="K182" s="109">
        <v>50</v>
      </c>
      <c r="L182" s="23">
        <v>1</v>
      </c>
      <c r="M182" s="23">
        <v>0.6</v>
      </c>
      <c r="N182" s="109">
        <f t="shared" si="6"/>
        <v>0.6</v>
      </c>
      <c r="O182" s="23"/>
      <c r="P182" s="23"/>
      <c r="Q182" s="23"/>
      <c r="R182" s="23"/>
      <c r="S182" s="109">
        <f t="shared" si="7"/>
        <v>0</v>
      </c>
      <c r="T182" s="23">
        <v>25</v>
      </c>
      <c r="U182" s="23">
        <v>3</v>
      </c>
      <c r="V182" s="23">
        <v>0.2</v>
      </c>
      <c r="W182" s="109">
        <f t="shared" si="8"/>
        <v>0.60000000000000009</v>
      </c>
      <c r="X182" s="109"/>
      <c r="Y182" s="109"/>
      <c r="Z182" s="109"/>
      <c r="AA182" s="109"/>
      <c r="AB182" s="109"/>
      <c r="AC182" s="109"/>
      <c r="AD182" s="23"/>
      <c r="AE182" s="23" t="s">
        <v>368</v>
      </c>
      <c r="AF182" s="23" t="s">
        <v>56</v>
      </c>
      <c r="AG182" s="23">
        <v>50</v>
      </c>
      <c r="AH182" s="23"/>
      <c r="AI182" s="23">
        <v>0.55000000000000004</v>
      </c>
      <c r="AJ182" s="23">
        <f t="shared" si="2"/>
        <v>0</v>
      </c>
      <c r="AK182" s="23"/>
      <c r="AL182" s="23"/>
      <c r="AM182" s="23"/>
      <c r="AN182" s="23"/>
      <c r="AO182" s="23"/>
      <c r="AP182" s="23"/>
      <c r="AQ182" s="23" t="s">
        <v>351</v>
      </c>
      <c r="AR182" s="23" t="s">
        <v>55</v>
      </c>
      <c r="AS182" s="23">
        <v>50</v>
      </c>
      <c r="AT182" s="23">
        <v>1</v>
      </c>
      <c r="AU182" s="23">
        <v>2.2999999999999998</v>
      </c>
      <c r="AV182" s="23">
        <f t="shared" si="3"/>
        <v>2.2999999999999998</v>
      </c>
      <c r="AW182" s="23"/>
      <c r="AX182" s="23"/>
      <c r="AY182" s="23"/>
      <c r="AZ182" s="23"/>
      <c r="BA182" s="23"/>
      <c r="BB182" s="23" t="s">
        <v>378</v>
      </c>
      <c r="BC182" s="23">
        <v>50</v>
      </c>
      <c r="BD182" s="23">
        <f>SUMIF(AG:AG,BC182,AJ:AJ)</f>
        <v>56.800000000000004</v>
      </c>
      <c r="BE182" s="23">
        <f>SUMIF(AS:AS,BC182,AV:AV)</f>
        <v>36.780000000000008</v>
      </c>
      <c r="BF182" s="23"/>
      <c r="BG182" s="109">
        <f t="shared" si="4"/>
        <v>93.580000000000013</v>
      </c>
      <c r="BH182" s="31">
        <f t="shared" si="5"/>
        <v>93.580000000000013</v>
      </c>
    </row>
    <row r="183" spans="2:60" x14ac:dyDescent="0.25">
      <c r="B183" s="8" t="s">
        <v>79</v>
      </c>
      <c r="C183" s="49" t="s">
        <v>55</v>
      </c>
      <c r="D183" s="8">
        <v>25</v>
      </c>
      <c r="E183" s="8">
        <v>1</v>
      </c>
      <c r="F183" s="14">
        <v>3.62</v>
      </c>
      <c r="G183" s="14">
        <f t="shared" si="1"/>
        <v>3.62</v>
      </c>
      <c r="H183" s="7"/>
      <c r="I183" s="23" t="s">
        <v>79</v>
      </c>
      <c r="J183" s="23" t="s">
        <v>55</v>
      </c>
      <c r="K183" s="109">
        <v>25</v>
      </c>
      <c r="L183" s="23">
        <v>1</v>
      </c>
      <c r="M183" s="23">
        <v>1.1000000000000001</v>
      </c>
      <c r="N183" s="109">
        <f t="shared" si="6"/>
        <v>1.1000000000000001</v>
      </c>
      <c r="O183" s="23">
        <v>16</v>
      </c>
      <c r="P183" s="23">
        <v>25</v>
      </c>
      <c r="Q183" s="23">
        <v>1</v>
      </c>
      <c r="R183" s="23">
        <v>2</v>
      </c>
      <c r="S183" s="109">
        <f t="shared" si="7"/>
        <v>2</v>
      </c>
      <c r="T183" s="23"/>
      <c r="U183" s="23"/>
      <c r="V183" s="23"/>
      <c r="W183" s="109">
        <f t="shared" si="8"/>
        <v>0</v>
      </c>
      <c r="X183" s="109">
        <v>1</v>
      </c>
      <c r="Y183" s="109"/>
      <c r="Z183" s="109"/>
      <c r="AA183" s="109">
        <v>1</v>
      </c>
      <c r="AB183" s="109"/>
      <c r="AC183" s="109"/>
      <c r="AD183" s="23"/>
      <c r="AE183" s="23" t="s">
        <v>369</v>
      </c>
      <c r="AF183" s="23" t="s">
        <v>55</v>
      </c>
      <c r="AG183" s="23">
        <v>50</v>
      </c>
      <c r="AH183" s="23">
        <v>1</v>
      </c>
      <c r="AI183" s="23">
        <v>1.48</v>
      </c>
      <c r="AJ183" s="23">
        <f t="shared" si="2"/>
        <v>1.48</v>
      </c>
      <c r="AK183" s="23">
        <v>1</v>
      </c>
      <c r="AL183" s="23">
        <v>4</v>
      </c>
      <c r="AM183" s="23">
        <v>2</v>
      </c>
      <c r="AN183" s="23">
        <v>2</v>
      </c>
      <c r="AO183" s="23"/>
      <c r="AP183" s="23"/>
      <c r="AQ183" s="23" t="s">
        <v>375</v>
      </c>
      <c r="AR183" s="23" t="s">
        <v>55</v>
      </c>
      <c r="AS183" s="23">
        <v>50</v>
      </c>
      <c r="AT183" s="23">
        <v>1</v>
      </c>
      <c r="AU183" s="23">
        <v>0.44</v>
      </c>
      <c r="AV183" s="23">
        <f t="shared" si="3"/>
        <v>0.44</v>
      </c>
      <c r="AW183" s="23"/>
      <c r="AX183" s="23"/>
      <c r="AY183" s="23"/>
      <c r="AZ183" s="23"/>
      <c r="BA183" s="23"/>
      <c r="BB183" s="23" t="s">
        <v>378</v>
      </c>
      <c r="BC183" s="23">
        <v>75</v>
      </c>
      <c r="BD183" s="23">
        <f>SUMIF(AG:AG,BC183,AJ:AJ)</f>
        <v>7.6</v>
      </c>
      <c r="BE183" s="23">
        <f>SUMIF(AS:AS,BC183,AV:AV)</f>
        <v>0</v>
      </c>
      <c r="BF183" s="23"/>
      <c r="BG183" s="109">
        <f t="shared" si="4"/>
        <v>7.6</v>
      </c>
      <c r="BH183" s="31">
        <f t="shared" si="5"/>
        <v>7.6</v>
      </c>
    </row>
    <row r="184" spans="2:60" x14ac:dyDescent="0.25">
      <c r="B184" s="8" t="s">
        <v>79</v>
      </c>
      <c r="C184" s="49" t="s">
        <v>55</v>
      </c>
      <c r="D184" s="8">
        <v>25</v>
      </c>
      <c r="E184" s="8">
        <v>1</v>
      </c>
      <c r="F184" s="14">
        <v>4.3</v>
      </c>
      <c r="G184" s="14">
        <f t="shared" si="1"/>
        <v>4.3</v>
      </c>
      <c r="H184" s="7"/>
      <c r="I184" s="23" t="s">
        <v>346</v>
      </c>
      <c r="J184" s="23" t="s">
        <v>53</v>
      </c>
      <c r="K184" s="109">
        <v>50</v>
      </c>
      <c r="L184" s="23">
        <v>1</v>
      </c>
      <c r="M184" s="23">
        <v>2.5099999999999998</v>
      </c>
      <c r="N184" s="109">
        <f t="shared" si="6"/>
        <v>2.5099999999999998</v>
      </c>
      <c r="O184" s="23"/>
      <c r="P184" s="23"/>
      <c r="Q184" s="23"/>
      <c r="R184" s="23"/>
      <c r="S184" s="109">
        <f t="shared" si="7"/>
        <v>0</v>
      </c>
      <c r="T184" s="23"/>
      <c r="U184" s="23"/>
      <c r="V184" s="23"/>
      <c r="W184" s="109">
        <f t="shared" si="8"/>
        <v>0</v>
      </c>
      <c r="X184" s="109"/>
      <c r="Y184" s="109"/>
      <c r="Z184" s="109"/>
      <c r="AA184" s="109"/>
      <c r="AB184" s="109"/>
      <c r="AC184" s="109"/>
      <c r="AD184" s="23"/>
      <c r="AE184" s="23" t="s">
        <v>369</v>
      </c>
      <c r="AF184" s="23" t="s">
        <v>53</v>
      </c>
      <c r="AG184" s="23">
        <v>50</v>
      </c>
      <c r="AH184" s="23">
        <v>1</v>
      </c>
      <c r="AI184" s="23">
        <v>0.96</v>
      </c>
      <c r="AJ184" s="23">
        <f t="shared" si="2"/>
        <v>0.96</v>
      </c>
      <c r="AK184" s="23"/>
      <c r="AL184" s="23"/>
      <c r="AM184" s="23"/>
      <c r="AN184" s="23"/>
      <c r="AO184" s="23"/>
      <c r="AP184" s="23"/>
      <c r="AQ184" s="23" t="s">
        <v>374</v>
      </c>
      <c r="AR184" s="23" t="s">
        <v>101</v>
      </c>
      <c r="AS184" s="23">
        <v>50</v>
      </c>
      <c r="AT184" s="23">
        <v>1</v>
      </c>
      <c r="AU184" s="23">
        <v>3.5</v>
      </c>
      <c r="AV184" s="23">
        <f t="shared" si="3"/>
        <v>3.5</v>
      </c>
      <c r="AW184" s="23">
        <v>2</v>
      </c>
      <c r="AX184" s="23"/>
      <c r="AY184" s="23"/>
      <c r="AZ184" s="23"/>
      <c r="BA184" s="23">
        <v>1</v>
      </c>
      <c r="BB184" s="23" t="s">
        <v>378</v>
      </c>
      <c r="BC184" s="23">
        <v>100</v>
      </c>
      <c r="BD184" s="23">
        <f>SUMIF(AG:AG,BC184,AJ:AJ)</f>
        <v>43.050000000000004</v>
      </c>
      <c r="BE184" s="23">
        <f>SUMIF(AS:AS,BC184,AV:AV)</f>
        <v>0</v>
      </c>
      <c r="BF184" s="23"/>
      <c r="BG184" s="109">
        <f t="shared" si="4"/>
        <v>43.050000000000004</v>
      </c>
      <c r="BH184" s="31">
        <f t="shared" si="5"/>
        <v>43.050000000000004</v>
      </c>
    </row>
    <row r="185" spans="2:60" x14ac:dyDescent="0.25">
      <c r="B185" s="8" t="s">
        <v>79</v>
      </c>
      <c r="C185" s="49" t="s">
        <v>55</v>
      </c>
      <c r="D185" s="8">
        <v>25</v>
      </c>
      <c r="E185" s="8">
        <v>1</v>
      </c>
      <c r="F185" s="14">
        <v>0.28999999999999998</v>
      </c>
      <c r="G185" s="14">
        <f t="shared" si="1"/>
        <v>0.28999999999999998</v>
      </c>
      <c r="H185" s="7"/>
      <c r="I185" s="23" t="s">
        <v>347</v>
      </c>
      <c r="J185" s="23" t="s">
        <v>55</v>
      </c>
      <c r="K185" s="109">
        <v>25</v>
      </c>
      <c r="L185" s="23">
        <v>1</v>
      </c>
      <c r="M185" s="23">
        <v>3.86</v>
      </c>
      <c r="N185" s="109">
        <f t="shared" si="6"/>
        <v>3.86</v>
      </c>
      <c r="O185" s="23">
        <v>15</v>
      </c>
      <c r="P185" s="23">
        <v>25</v>
      </c>
      <c r="Q185" s="23">
        <v>1</v>
      </c>
      <c r="R185" s="23">
        <v>2</v>
      </c>
      <c r="S185" s="109">
        <f t="shared" si="7"/>
        <v>2</v>
      </c>
      <c r="T185" s="23"/>
      <c r="U185" s="23"/>
      <c r="V185" s="23"/>
      <c r="W185" s="109">
        <f t="shared" si="8"/>
        <v>0</v>
      </c>
      <c r="X185" s="109">
        <v>1</v>
      </c>
      <c r="Y185" s="109"/>
      <c r="Z185" s="109">
        <v>1</v>
      </c>
      <c r="AA185" s="109">
        <v>2</v>
      </c>
      <c r="AB185" s="109"/>
      <c r="AC185" s="109"/>
      <c r="AD185" s="23"/>
      <c r="AE185" s="23" t="s">
        <v>369</v>
      </c>
      <c r="AF185" s="23" t="s">
        <v>56</v>
      </c>
      <c r="AG185" s="23">
        <v>50</v>
      </c>
      <c r="AH185" s="23">
        <v>1</v>
      </c>
      <c r="AI185" s="23">
        <v>0.61</v>
      </c>
      <c r="AJ185" s="23">
        <f t="shared" si="2"/>
        <v>0.61</v>
      </c>
      <c r="AK185" s="23"/>
      <c r="AL185" s="23"/>
      <c r="AM185" s="23"/>
      <c r="AN185" s="23"/>
      <c r="AO185" s="23"/>
      <c r="AP185" s="23"/>
      <c r="AQ185" s="23" t="s">
        <v>84</v>
      </c>
      <c r="AR185" s="23" t="s">
        <v>55</v>
      </c>
      <c r="AS185" s="23">
        <v>50</v>
      </c>
      <c r="AT185" s="23">
        <v>1</v>
      </c>
      <c r="AU185" s="23">
        <v>2.69</v>
      </c>
      <c r="AV185" s="23">
        <f t="shared" si="3"/>
        <v>2.69</v>
      </c>
      <c r="AW185" s="23">
        <v>3</v>
      </c>
      <c r="AX185" s="23">
        <v>1</v>
      </c>
      <c r="AY185" s="23"/>
      <c r="AZ185" s="23" t="s">
        <v>386</v>
      </c>
      <c r="BA185" s="23"/>
      <c r="BB185" s="23"/>
      <c r="BC185" s="23"/>
      <c r="BD185" s="23"/>
      <c r="BE185" s="23"/>
      <c r="BF185" s="23"/>
      <c r="BG185" s="109">
        <f t="shared" si="4"/>
        <v>0</v>
      </c>
    </row>
    <row r="186" spans="2:60" x14ac:dyDescent="0.25">
      <c r="B186" s="8" t="s">
        <v>79</v>
      </c>
      <c r="C186" s="49" t="s">
        <v>53</v>
      </c>
      <c r="D186" s="8">
        <v>25</v>
      </c>
      <c r="E186" s="8">
        <v>1</v>
      </c>
      <c r="F186" s="14">
        <v>0.16</v>
      </c>
      <c r="G186" s="14">
        <f t="shared" si="1"/>
        <v>0.16</v>
      </c>
      <c r="H186" s="7"/>
      <c r="I186" s="23" t="s">
        <v>346</v>
      </c>
      <c r="J186" s="23" t="s">
        <v>53</v>
      </c>
      <c r="K186" s="109">
        <v>50</v>
      </c>
      <c r="L186" s="23">
        <v>1</v>
      </c>
      <c r="M186" s="23">
        <v>2.1</v>
      </c>
      <c r="N186" s="109">
        <f t="shared" si="6"/>
        <v>2.1</v>
      </c>
      <c r="O186" s="23"/>
      <c r="P186" s="23"/>
      <c r="Q186" s="23"/>
      <c r="R186" s="23"/>
      <c r="S186" s="109">
        <f t="shared" si="7"/>
        <v>0</v>
      </c>
      <c r="T186" s="23"/>
      <c r="U186" s="23"/>
      <c r="V186" s="23"/>
      <c r="W186" s="109">
        <f t="shared" si="8"/>
        <v>0</v>
      </c>
      <c r="X186" s="109"/>
      <c r="Y186" s="109"/>
      <c r="Z186" s="109"/>
      <c r="AA186" s="109"/>
      <c r="AB186" s="109"/>
      <c r="AC186" s="109"/>
      <c r="AD186" s="23"/>
      <c r="AE186" s="23" t="s">
        <v>369</v>
      </c>
      <c r="AF186" s="23" t="s">
        <v>55</v>
      </c>
      <c r="AG186" s="23">
        <v>50</v>
      </c>
      <c r="AH186" s="23">
        <v>1</v>
      </c>
      <c r="AI186" s="23">
        <v>4.83</v>
      </c>
      <c r="AJ186" s="23">
        <f t="shared" si="2"/>
        <v>4.83</v>
      </c>
      <c r="AK186" s="23"/>
      <c r="AL186" s="23"/>
      <c r="AM186" s="23"/>
      <c r="AN186" s="23"/>
      <c r="AO186" s="23"/>
      <c r="AP186" s="23"/>
      <c r="AQ186" s="23" t="s">
        <v>84</v>
      </c>
      <c r="AR186" s="23" t="s">
        <v>56</v>
      </c>
      <c r="AS186" s="23">
        <v>50</v>
      </c>
      <c r="AT186" s="23">
        <v>1</v>
      </c>
      <c r="AU186" s="23">
        <v>2.16</v>
      </c>
      <c r="AV186" s="23">
        <f t="shared" si="3"/>
        <v>2.16</v>
      </c>
      <c r="AW186" s="23"/>
      <c r="AX186" s="23"/>
      <c r="AY186" s="23"/>
      <c r="AZ186" s="23"/>
      <c r="BA186" s="23"/>
      <c r="BB186" s="109" t="s">
        <v>379</v>
      </c>
      <c r="BC186" s="23"/>
      <c r="BD186" s="23"/>
      <c r="BE186" s="23"/>
      <c r="BF186" s="23"/>
      <c r="BG186" s="23"/>
    </row>
    <row r="187" spans="2:60" x14ac:dyDescent="0.25">
      <c r="B187" s="8" t="s">
        <v>79</v>
      </c>
      <c r="C187" s="49" t="s">
        <v>53</v>
      </c>
      <c r="D187" s="8">
        <v>32</v>
      </c>
      <c r="E187" s="8">
        <v>1</v>
      </c>
      <c r="F187" s="14">
        <v>0.76</v>
      </c>
      <c r="G187" s="14">
        <f t="shared" si="1"/>
        <v>0.76</v>
      </c>
      <c r="H187" s="7"/>
      <c r="I187" s="23" t="s">
        <v>348</v>
      </c>
      <c r="J187" s="23" t="s">
        <v>55</v>
      </c>
      <c r="K187" s="109">
        <v>50</v>
      </c>
      <c r="L187" s="23">
        <v>1</v>
      </c>
      <c r="M187" s="23">
        <v>4.67</v>
      </c>
      <c r="N187" s="109">
        <f t="shared" si="6"/>
        <v>4.67</v>
      </c>
      <c r="O187" s="23"/>
      <c r="P187" s="23"/>
      <c r="Q187" s="23"/>
      <c r="R187" s="23"/>
      <c r="S187" s="109">
        <f t="shared" si="7"/>
        <v>0</v>
      </c>
      <c r="T187" s="23"/>
      <c r="U187" s="23"/>
      <c r="V187" s="23"/>
      <c r="W187" s="109">
        <f t="shared" si="8"/>
        <v>0</v>
      </c>
      <c r="X187" s="109"/>
      <c r="Y187" s="109"/>
      <c r="Z187" s="109">
        <v>1</v>
      </c>
      <c r="AA187" s="109">
        <v>1</v>
      </c>
      <c r="AB187" s="109">
        <v>1</v>
      </c>
      <c r="AC187" s="109"/>
      <c r="AD187" s="23"/>
      <c r="AE187" s="23" t="s">
        <v>370</v>
      </c>
      <c r="AF187" s="23" t="s">
        <v>53</v>
      </c>
      <c r="AG187" s="23">
        <v>50</v>
      </c>
      <c r="AH187" s="23">
        <v>1</v>
      </c>
      <c r="AI187" s="23">
        <v>1.99</v>
      </c>
      <c r="AJ187" s="23">
        <f t="shared" si="2"/>
        <v>1.99</v>
      </c>
      <c r="AK187" s="23"/>
      <c r="AL187" s="23"/>
      <c r="AM187" s="23"/>
      <c r="AN187" s="23"/>
      <c r="AO187" s="23"/>
      <c r="AP187" s="23"/>
      <c r="AQ187" s="23" t="s">
        <v>84</v>
      </c>
      <c r="AR187" s="23" t="s">
        <v>101</v>
      </c>
      <c r="AS187" s="23">
        <v>50</v>
      </c>
      <c r="AT187" s="23">
        <v>1</v>
      </c>
      <c r="AU187" s="23">
        <v>3.5</v>
      </c>
      <c r="AV187" s="23">
        <f t="shared" si="3"/>
        <v>3.5</v>
      </c>
      <c r="AW187" s="23"/>
      <c r="AX187" s="23"/>
      <c r="AY187" s="23"/>
      <c r="AZ187" s="23"/>
      <c r="BA187" s="23"/>
      <c r="BB187" s="23" t="s">
        <v>377</v>
      </c>
      <c r="BC187" s="125" t="s">
        <v>400</v>
      </c>
      <c r="BD187" s="23">
        <f>SUMIF(K:K,"25",X:X)</f>
        <v>15</v>
      </c>
      <c r="BE187" s="23"/>
      <c r="BF187" s="125"/>
      <c r="BG187" s="23"/>
    </row>
    <row r="188" spans="2:60" x14ac:dyDescent="0.25">
      <c r="B188" s="8" t="s">
        <v>86</v>
      </c>
      <c r="C188" s="49" t="s">
        <v>101</v>
      </c>
      <c r="D188" s="8">
        <v>50</v>
      </c>
      <c r="E188" s="8">
        <v>1</v>
      </c>
      <c r="F188" s="14">
        <v>3</v>
      </c>
      <c r="G188" s="14">
        <f t="shared" si="1"/>
        <v>3</v>
      </c>
      <c r="H188" s="7"/>
      <c r="I188" s="23" t="s">
        <v>348</v>
      </c>
      <c r="J188" s="23" t="s">
        <v>53</v>
      </c>
      <c r="K188" s="109">
        <v>25</v>
      </c>
      <c r="L188" s="23">
        <v>1</v>
      </c>
      <c r="M188" s="23">
        <v>0.22</v>
      </c>
      <c r="N188" s="109">
        <f t="shared" si="6"/>
        <v>0.22</v>
      </c>
      <c r="O188" s="23">
        <v>13</v>
      </c>
      <c r="P188" s="23">
        <v>25</v>
      </c>
      <c r="Q188" s="23">
        <v>1</v>
      </c>
      <c r="R188" s="23">
        <v>2</v>
      </c>
      <c r="S188" s="109">
        <f t="shared" si="7"/>
        <v>2</v>
      </c>
      <c r="T188" s="23">
        <v>25</v>
      </c>
      <c r="U188" s="23">
        <v>1</v>
      </c>
      <c r="V188" s="23">
        <f>1.1+0.21</f>
        <v>1.31</v>
      </c>
      <c r="W188" s="109">
        <f t="shared" si="8"/>
        <v>1.31</v>
      </c>
      <c r="X188" s="109">
        <v>3</v>
      </c>
      <c r="Y188" s="109">
        <v>1</v>
      </c>
      <c r="Z188" s="109">
        <v>2</v>
      </c>
      <c r="AA188" s="109">
        <v>9</v>
      </c>
      <c r="AB188" s="109"/>
      <c r="AC188" s="109"/>
      <c r="AD188" s="23"/>
      <c r="AE188" s="23" t="s">
        <v>370</v>
      </c>
      <c r="AF188" s="23" t="s">
        <v>56</v>
      </c>
      <c r="AG188" s="23">
        <v>50</v>
      </c>
      <c r="AH188" s="23">
        <v>1</v>
      </c>
      <c r="AI188" s="23">
        <v>0.3</v>
      </c>
      <c r="AJ188" s="23">
        <f t="shared" si="2"/>
        <v>0.3</v>
      </c>
      <c r="AK188" s="23"/>
      <c r="AL188" s="23"/>
      <c r="AM188" s="23"/>
      <c r="AN188" s="23"/>
      <c r="AO188" s="23"/>
      <c r="AP188" s="23"/>
      <c r="AQ188" s="23" t="s">
        <v>270</v>
      </c>
      <c r="AR188" s="23" t="s">
        <v>53</v>
      </c>
      <c r="AS188" s="23">
        <v>50</v>
      </c>
      <c r="AT188" s="23">
        <v>1</v>
      </c>
      <c r="AU188" s="23">
        <v>0.42</v>
      </c>
      <c r="AV188" s="23">
        <f t="shared" si="3"/>
        <v>0.42</v>
      </c>
      <c r="AW188" s="23">
        <v>4</v>
      </c>
      <c r="AX188" s="23"/>
      <c r="AY188" s="23"/>
      <c r="AZ188" s="23" t="s">
        <v>386</v>
      </c>
      <c r="BA188" s="23">
        <v>1</v>
      </c>
      <c r="BB188" s="23" t="s">
        <v>377</v>
      </c>
      <c r="BC188" s="125" t="s">
        <v>401</v>
      </c>
      <c r="BD188" s="23">
        <f>SUMIF(K:K,"32",X:X)</f>
        <v>0</v>
      </c>
      <c r="BE188" s="23"/>
      <c r="BF188" s="23"/>
      <c r="BG188" s="23"/>
    </row>
    <row r="189" spans="2:60" x14ac:dyDescent="0.25">
      <c r="B189" s="8" t="s">
        <v>86</v>
      </c>
      <c r="C189" s="49" t="s">
        <v>53</v>
      </c>
      <c r="D189" s="8">
        <v>25</v>
      </c>
      <c r="E189" s="8">
        <v>1</v>
      </c>
      <c r="F189" s="14">
        <v>1.34</v>
      </c>
      <c r="G189" s="14">
        <f t="shared" si="1"/>
        <v>1.34</v>
      </c>
      <c r="H189" s="7"/>
      <c r="I189" s="23" t="s">
        <v>348</v>
      </c>
      <c r="J189" s="23" t="s">
        <v>55</v>
      </c>
      <c r="K189" s="109">
        <v>50</v>
      </c>
      <c r="L189" s="23">
        <v>1</v>
      </c>
      <c r="M189" s="23">
        <v>1.45</v>
      </c>
      <c r="N189" s="109">
        <f t="shared" si="6"/>
        <v>1.45</v>
      </c>
      <c r="O189" s="23"/>
      <c r="P189" s="23"/>
      <c r="Q189" s="23"/>
      <c r="R189" s="23"/>
      <c r="S189" s="109">
        <f t="shared" si="7"/>
        <v>0</v>
      </c>
      <c r="T189" s="23"/>
      <c r="U189" s="23"/>
      <c r="V189" s="23"/>
      <c r="W189" s="109">
        <f t="shared" si="8"/>
        <v>0</v>
      </c>
      <c r="X189" s="109"/>
      <c r="Y189" s="109"/>
      <c r="Z189" s="109"/>
      <c r="AA189" s="109"/>
      <c r="AB189" s="109"/>
      <c r="AC189" s="109"/>
      <c r="AD189" s="23"/>
      <c r="AE189" s="23" t="s">
        <v>370</v>
      </c>
      <c r="AF189" s="23" t="s">
        <v>55</v>
      </c>
      <c r="AG189" s="23">
        <v>50</v>
      </c>
      <c r="AH189" s="23">
        <v>1</v>
      </c>
      <c r="AI189" s="23">
        <v>3.41</v>
      </c>
      <c r="AJ189" s="23">
        <f t="shared" si="2"/>
        <v>3.41</v>
      </c>
      <c r="AK189" s="23"/>
      <c r="AL189" s="23"/>
      <c r="AM189" s="23"/>
      <c r="AN189" s="23"/>
      <c r="AO189" s="23"/>
      <c r="AP189" s="23"/>
      <c r="AQ189" s="23" t="s">
        <v>270</v>
      </c>
      <c r="AR189" s="23" t="s">
        <v>55</v>
      </c>
      <c r="AS189" s="23">
        <v>50</v>
      </c>
      <c r="AT189" s="23">
        <v>1</v>
      </c>
      <c r="AU189" s="23">
        <v>0.72</v>
      </c>
      <c r="AV189" s="23">
        <f t="shared" si="3"/>
        <v>0.72</v>
      </c>
      <c r="AW189" s="23"/>
      <c r="AX189" s="23"/>
      <c r="AY189" s="23"/>
      <c r="AZ189" s="23"/>
      <c r="BA189" s="23"/>
      <c r="BB189" s="23" t="s">
        <v>377</v>
      </c>
      <c r="BC189" s="125" t="s">
        <v>402</v>
      </c>
      <c r="BD189" s="23">
        <f>SUMIF(K:K,"50",X:X)</f>
        <v>0</v>
      </c>
      <c r="BE189" s="23"/>
      <c r="BF189" s="23"/>
      <c r="BG189" s="23"/>
    </row>
    <row r="190" spans="2:60" x14ac:dyDescent="0.25">
      <c r="B190" s="8" t="s">
        <v>86</v>
      </c>
      <c r="C190" s="49" t="s">
        <v>53</v>
      </c>
      <c r="D190" s="8">
        <v>25</v>
      </c>
      <c r="E190" s="8">
        <v>1</v>
      </c>
      <c r="F190" s="14">
        <v>1.1599999999999999</v>
      </c>
      <c r="G190" s="14">
        <f t="shared" si="1"/>
        <v>1.1599999999999999</v>
      </c>
      <c r="H190" s="7"/>
      <c r="I190" s="23" t="s">
        <v>348</v>
      </c>
      <c r="J190" s="23" t="s">
        <v>56</v>
      </c>
      <c r="K190" s="109">
        <v>50</v>
      </c>
      <c r="L190" s="23">
        <v>1</v>
      </c>
      <c r="M190" s="23">
        <v>0.37</v>
      </c>
      <c r="N190" s="109">
        <f t="shared" si="6"/>
        <v>0.37</v>
      </c>
      <c r="O190" s="23">
        <v>14</v>
      </c>
      <c r="P190" s="23">
        <v>50</v>
      </c>
      <c r="Q190" s="23">
        <v>1</v>
      </c>
      <c r="R190" s="23">
        <v>2.73</v>
      </c>
      <c r="S190" s="109">
        <f t="shared" si="7"/>
        <v>2.73</v>
      </c>
      <c r="T190" s="23">
        <v>50</v>
      </c>
      <c r="U190" s="23">
        <v>1</v>
      </c>
      <c r="V190" s="23">
        <f>1.1+1.23</f>
        <v>2.33</v>
      </c>
      <c r="W190" s="109">
        <f t="shared" si="8"/>
        <v>2.33</v>
      </c>
      <c r="X190" s="109"/>
      <c r="Y190" s="109"/>
      <c r="Z190" s="109"/>
      <c r="AA190" s="109"/>
      <c r="AB190" s="109"/>
      <c r="AC190" s="109"/>
      <c r="AD190" s="23"/>
      <c r="AE190" s="23" t="s">
        <v>371</v>
      </c>
      <c r="AF190" s="23" t="s">
        <v>53</v>
      </c>
      <c r="AG190" s="23">
        <v>50</v>
      </c>
      <c r="AH190" s="23">
        <v>1</v>
      </c>
      <c r="AI190" s="23">
        <v>0.64</v>
      </c>
      <c r="AJ190" s="23">
        <f t="shared" si="2"/>
        <v>0.64</v>
      </c>
      <c r="AK190" s="23"/>
      <c r="AL190" s="23"/>
      <c r="AM190" s="23"/>
      <c r="AN190" s="23"/>
      <c r="AO190" s="23"/>
      <c r="AP190" s="23"/>
      <c r="AQ190" s="23" t="s">
        <v>270</v>
      </c>
      <c r="AR190" s="23" t="s">
        <v>53</v>
      </c>
      <c r="AS190" s="23">
        <v>50</v>
      </c>
      <c r="AT190" s="23">
        <v>1</v>
      </c>
      <c r="AU190" s="23">
        <v>0.59</v>
      </c>
      <c r="AV190" s="23">
        <f t="shared" si="3"/>
        <v>0.59</v>
      </c>
      <c r="AW190" s="23"/>
      <c r="AX190" s="23"/>
      <c r="AY190" s="23"/>
      <c r="AZ190" s="23"/>
      <c r="BA190" s="23"/>
      <c r="BB190" s="23" t="s">
        <v>377</v>
      </c>
      <c r="BC190" s="125" t="s">
        <v>403</v>
      </c>
      <c r="BD190" s="23">
        <f>SUMIF(K:K,"25",Y:Y)</f>
        <v>2</v>
      </c>
      <c r="BE190" s="23"/>
      <c r="BF190" s="23"/>
      <c r="BG190" s="23"/>
    </row>
    <row r="191" spans="2:60" x14ac:dyDescent="0.25">
      <c r="B191" s="8" t="s">
        <v>86</v>
      </c>
      <c r="C191" s="49" t="s">
        <v>53</v>
      </c>
      <c r="D191" s="8">
        <v>25</v>
      </c>
      <c r="E191" s="8">
        <v>1</v>
      </c>
      <c r="F191" s="14">
        <v>0.28000000000000003</v>
      </c>
      <c r="G191" s="14">
        <f t="shared" si="1"/>
        <v>0.28000000000000003</v>
      </c>
      <c r="H191" s="7"/>
      <c r="I191" s="23" t="s">
        <v>346</v>
      </c>
      <c r="J191" s="23" t="s">
        <v>53</v>
      </c>
      <c r="K191" s="109">
        <v>60</v>
      </c>
      <c r="L191" s="23">
        <v>1</v>
      </c>
      <c r="M191" s="23">
        <v>5.19</v>
      </c>
      <c r="N191" s="109">
        <f t="shared" si="6"/>
        <v>5.19</v>
      </c>
      <c r="O191" s="23"/>
      <c r="P191" s="23"/>
      <c r="Q191" s="23"/>
      <c r="R191" s="23"/>
      <c r="S191" s="109">
        <f t="shared" si="7"/>
        <v>0</v>
      </c>
      <c r="T191" s="23"/>
      <c r="U191" s="23"/>
      <c r="V191" s="23"/>
      <c r="W191" s="109">
        <f t="shared" si="8"/>
        <v>0</v>
      </c>
      <c r="X191" s="109"/>
      <c r="Y191" s="109"/>
      <c r="Z191" s="109">
        <v>7</v>
      </c>
      <c r="AA191" s="109"/>
      <c r="AB191" s="109"/>
      <c r="AC191" s="109" t="s">
        <v>394</v>
      </c>
      <c r="AD191" s="23"/>
      <c r="AE191" s="23" t="s">
        <v>371</v>
      </c>
      <c r="AF191" s="23" t="s">
        <v>56</v>
      </c>
      <c r="AG191" s="23">
        <v>50</v>
      </c>
      <c r="AH191" s="23">
        <v>1</v>
      </c>
      <c r="AI191" s="23">
        <v>1.77</v>
      </c>
      <c r="AJ191" s="23">
        <f t="shared" si="2"/>
        <v>1.77</v>
      </c>
      <c r="AK191" s="23">
        <v>5</v>
      </c>
      <c r="AL191" s="23">
        <v>4</v>
      </c>
      <c r="AM191" s="23">
        <v>4</v>
      </c>
      <c r="AN191" s="23">
        <v>1</v>
      </c>
      <c r="AO191" s="23"/>
      <c r="AP191" s="23"/>
      <c r="AQ191" s="23" t="s">
        <v>270</v>
      </c>
      <c r="AR191" s="23" t="s">
        <v>101</v>
      </c>
      <c r="AS191" s="23">
        <v>50</v>
      </c>
      <c r="AT191" s="23">
        <v>1</v>
      </c>
      <c r="AU191" s="23">
        <v>3.5</v>
      </c>
      <c r="AV191" s="23">
        <f t="shared" si="3"/>
        <v>3.5</v>
      </c>
      <c r="AW191" s="23"/>
      <c r="AX191" s="23"/>
      <c r="AY191" s="23"/>
      <c r="AZ191" s="23"/>
      <c r="BA191" s="23"/>
      <c r="BB191" s="23" t="s">
        <v>377</v>
      </c>
      <c r="BC191" s="125" t="s">
        <v>405</v>
      </c>
      <c r="BD191" s="23">
        <f>SUMIF(K:K,"32",Y:Y)</f>
        <v>0</v>
      </c>
      <c r="BE191" s="23"/>
      <c r="BF191" s="23"/>
      <c r="BG191" s="23"/>
    </row>
    <row r="192" spans="2:60" x14ac:dyDescent="0.25">
      <c r="B192" s="8" t="s">
        <v>86</v>
      </c>
      <c r="C192" s="49" t="s">
        <v>53</v>
      </c>
      <c r="D192" s="8">
        <v>25</v>
      </c>
      <c r="E192" s="8">
        <v>1</v>
      </c>
      <c r="F192" s="14">
        <v>0.83</v>
      </c>
      <c r="G192" s="14">
        <f t="shared" si="1"/>
        <v>0.83</v>
      </c>
      <c r="H192" s="7"/>
      <c r="I192" s="23" t="s">
        <v>349</v>
      </c>
      <c r="J192" s="23" t="s">
        <v>55</v>
      </c>
      <c r="K192" s="109">
        <v>32</v>
      </c>
      <c r="L192" s="23">
        <v>1</v>
      </c>
      <c r="M192" s="23">
        <v>3.23</v>
      </c>
      <c r="N192" s="109">
        <f t="shared" si="6"/>
        <v>3.23</v>
      </c>
      <c r="O192" s="23"/>
      <c r="P192" s="23"/>
      <c r="Q192" s="23"/>
      <c r="R192" s="23"/>
      <c r="S192" s="109">
        <f t="shared" si="7"/>
        <v>0</v>
      </c>
      <c r="T192" s="23"/>
      <c r="U192" s="23"/>
      <c r="V192" s="23"/>
      <c r="W192" s="109">
        <f t="shared" si="8"/>
        <v>0</v>
      </c>
      <c r="X192" s="109"/>
      <c r="Y192" s="109"/>
      <c r="Z192" s="109">
        <v>3</v>
      </c>
      <c r="AA192" s="109"/>
      <c r="AB192" s="109"/>
      <c r="AC192" s="109" t="s">
        <v>392</v>
      </c>
      <c r="AD192" s="23"/>
      <c r="AE192" s="23" t="s">
        <v>371</v>
      </c>
      <c r="AF192" s="23" t="s">
        <v>55</v>
      </c>
      <c r="AG192" s="23">
        <v>50</v>
      </c>
      <c r="AH192" s="23">
        <v>1</v>
      </c>
      <c r="AI192" s="23">
        <v>0.14000000000000001</v>
      </c>
      <c r="AJ192" s="23">
        <f t="shared" si="2"/>
        <v>0.14000000000000001</v>
      </c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 t="s">
        <v>377</v>
      </c>
      <c r="BC192" s="125" t="s">
        <v>404</v>
      </c>
      <c r="BD192" s="23">
        <f>SUMIF(K:K,"50",Y:Y)</f>
        <v>0</v>
      </c>
      <c r="BE192" s="23"/>
      <c r="BF192" s="23"/>
      <c r="BG192" s="23"/>
    </row>
    <row r="193" spans="2:59" x14ac:dyDescent="0.25">
      <c r="B193" s="8" t="s">
        <v>86</v>
      </c>
      <c r="C193" s="49" t="s">
        <v>56</v>
      </c>
      <c r="D193" s="8">
        <v>32</v>
      </c>
      <c r="E193" s="8">
        <v>1</v>
      </c>
      <c r="F193" s="14">
        <v>3.36</v>
      </c>
      <c r="G193" s="14">
        <f t="shared" si="1"/>
        <v>3.36</v>
      </c>
      <c r="H193" s="7"/>
      <c r="I193" s="23" t="s">
        <v>349</v>
      </c>
      <c r="J193" s="23" t="s">
        <v>53</v>
      </c>
      <c r="K193" s="109">
        <v>25</v>
      </c>
      <c r="L193" s="23">
        <v>1</v>
      </c>
      <c r="M193" s="23">
        <v>1.1000000000000001</v>
      </c>
      <c r="N193" s="109">
        <f t="shared" si="6"/>
        <v>1.1000000000000001</v>
      </c>
      <c r="O193" s="23">
        <v>10</v>
      </c>
      <c r="P193" s="23">
        <v>25</v>
      </c>
      <c r="Q193" s="23">
        <v>1</v>
      </c>
      <c r="R193" s="23">
        <v>2</v>
      </c>
      <c r="S193" s="109">
        <f t="shared" si="7"/>
        <v>2</v>
      </c>
      <c r="T193" s="23">
        <v>25</v>
      </c>
      <c r="U193" s="23">
        <v>1</v>
      </c>
      <c r="V193" s="23">
        <f>0.57+0.5</f>
        <v>1.0699999999999998</v>
      </c>
      <c r="W193" s="109">
        <f t="shared" si="8"/>
        <v>1.0699999999999998</v>
      </c>
      <c r="X193" s="109">
        <v>4</v>
      </c>
      <c r="Y193" s="109">
        <v>1</v>
      </c>
      <c r="Z193" s="109">
        <v>3</v>
      </c>
      <c r="AA193" s="109">
        <v>14</v>
      </c>
      <c r="AB193" s="109"/>
      <c r="AC193" s="109"/>
      <c r="AD193" s="23"/>
      <c r="AE193" s="23" t="s">
        <v>371</v>
      </c>
      <c r="AF193" s="23" t="s">
        <v>56</v>
      </c>
      <c r="AG193" s="23">
        <v>50</v>
      </c>
      <c r="AH193" s="23">
        <v>1</v>
      </c>
      <c r="AI193" s="23">
        <v>1.97</v>
      </c>
      <c r="AJ193" s="23">
        <f t="shared" si="2"/>
        <v>1.97</v>
      </c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 t="s">
        <v>377</v>
      </c>
      <c r="BC193" s="125" t="s">
        <v>406</v>
      </c>
      <c r="BD193" s="23">
        <f>SUMIF(K:K,"25",Z:Z)</f>
        <v>13</v>
      </c>
      <c r="BE193" s="23"/>
      <c r="BF193" s="23"/>
      <c r="BG193" s="23"/>
    </row>
    <row r="194" spans="2:59" x14ac:dyDescent="0.25">
      <c r="B194" s="8" t="s">
        <v>86</v>
      </c>
      <c r="C194" s="49" t="s">
        <v>56</v>
      </c>
      <c r="D194" s="8">
        <v>25</v>
      </c>
      <c r="E194" s="8">
        <v>1</v>
      </c>
      <c r="F194" s="14">
        <v>3.07</v>
      </c>
      <c r="G194" s="14">
        <f t="shared" si="1"/>
        <v>3.07</v>
      </c>
      <c r="H194" s="7"/>
      <c r="I194" s="23" t="s">
        <v>349</v>
      </c>
      <c r="J194" s="23" t="s">
        <v>55</v>
      </c>
      <c r="K194" s="109">
        <v>32</v>
      </c>
      <c r="L194" s="23">
        <v>1</v>
      </c>
      <c r="M194" s="23">
        <v>1.61</v>
      </c>
      <c r="N194" s="109">
        <f t="shared" si="6"/>
        <v>1.61</v>
      </c>
      <c r="O194" s="23"/>
      <c r="P194" s="23"/>
      <c r="Q194" s="23"/>
      <c r="R194" s="23"/>
      <c r="S194" s="109">
        <f t="shared" si="7"/>
        <v>0</v>
      </c>
      <c r="T194" s="23"/>
      <c r="U194" s="23"/>
      <c r="V194" s="23"/>
      <c r="W194" s="109">
        <f t="shared" si="8"/>
        <v>0</v>
      </c>
      <c r="X194" s="109"/>
      <c r="Y194" s="109"/>
      <c r="Z194" s="109"/>
      <c r="AA194" s="109"/>
      <c r="AB194" s="109"/>
      <c r="AC194" s="109"/>
      <c r="AD194" s="23"/>
      <c r="AE194" s="23" t="s">
        <v>371</v>
      </c>
      <c r="AF194" s="23" t="s">
        <v>55</v>
      </c>
      <c r="AG194" s="23">
        <v>40</v>
      </c>
      <c r="AH194" s="23">
        <v>1</v>
      </c>
      <c r="AI194" s="23">
        <v>0.66</v>
      </c>
      <c r="AJ194" s="23">
        <f t="shared" si="2"/>
        <v>0.66</v>
      </c>
      <c r="AK194" s="23"/>
      <c r="AL194" s="23"/>
      <c r="AM194" s="23"/>
      <c r="AN194" s="23"/>
      <c r="AO194" s="23"/>
      <c r="AP194" s="23"/>
      <c r="AQ194" s="109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 t="s">
        <v>377</v>
      </c>
      <c r="BC194" s="125" t="s">
        <v>407</v>
      </c>
      <c r="BD194" s="23">
        <f>SUMIF(K:K,"32",Z:Z)</f>
        <v>4</v>
      </c>
      <c r="BE194" s="23"/>
      <c r="BF194" s="23"/>
      <c r="BG194" s="23"/>
    </row>
    <row r="195" spans="2:59" x14ac:dyDescent="0.25">
      <c r="B195" s="8" t="s">
        <v>86</v>
      </c>
      <c r="C195" s="49" t="s">
        <v>55</v>
      </c>
      <c r="D195" s="8">
        <v>32</v>
      </c>
      <c r="E195" s="8">
        <v>1</v>
      </c>
      <c r="F195" s="14">
        <v>1.48</v>
      </c>
      <c r="G195" s="14">
        <f t="shared" si="1"/>
        <v>1.48</v>
      </c>
      <c r="H195" s="7"/>
      <c r="I195" s="23" t="s">
        <v>349</v>
      </c>
      <c r="J195" s="23" t="s">
        <v>53</v>
      </c>
      <c r="K195" s="109">
        <v>25</v>
      </c>
      <c r="L195" s="23">
        <v>1</v>
      </c>
      <c r="M195" s="23">
        <v>1.1599999999999999</v>
      </c>
      <c r="N195" s="109">
        <f t="shared" si="6"/>
        <v>1.1599999999999999</v>
      </c>
      <c r="O195" s="23">
        <v>11</v>
      </c>
      <c r="P195" s="23">
        <v>25</v>
      </c>
      <c r="Q195" s="23">
        <v>1</v>
      </c>
      <c r="R195" s="23">
        <v>2.4500000000000002</v>
      </c>
      <c r="S195" s="109">
        <f t="shared" si="7"/>
        <v>2.4500000000000002</v>
      </c>
      <c r="T195" s="23">
        <v>25</v>
      </c>
      <c r="U195" s="23">
        <v>1</v>
      </c>
      <c r="V195" s="23">
        <f>1.23+0.15</f>
        <v>1.38</v>
      </c>
      <c r="W195" s="109">
        <f t="shared" si="8"/>
        <v>1.38</v>
      </c>
      <c r="X195" s="109"/>
      <c r="Y195" s="109"/>
      <c r="Z195" s="109"/>
      <c r="AA195" s="109"/>
      <c r="AB195" s="109"/>
      <c r="AC195" s="109"/>
      <c r="AD195" s="23"/>
      <c r="AE195" s="23" t="s">
        <v>371</v>
      </c>
      <c r="AF195" s="23" t="s">
        <v>56</v>
      </c>
      <c r="AG195" s="23">
        <v>40</v>
      </c>
      <c r="AH195" s="23">
        <v>2</v>
      </c>
      <c r="AI195" s="23">
        <v>0.23</v>
      </c>
      <c r="AJ195" s="23">
        <f t="shared" si="2"/>
        <v>0.46</v>
      </c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 t="s">
        <v>377</v>
      </c>
      <c r="BC195" s="125" t="s">
        <v>408</v>
      </c>
      <c r="BD195" s="23">
        <f>SUMIF(K:K,"50",Z:Z)</f>
        <v>1</v>
      </c>
      <c r="BE195" s="23"/>
      <c r="BF195" s="23"/>
      <c r="BG195" s="23"/>
    </row>
    <row r="196" spans="2:59" x14ac:dyDescent="0.25">
      <c r="B196" s="8" t="s">
        <v>86</v>
      </c>
      <c r="C196" s="49" t="s">
        <v>55</v>
      </c>
      <c r="D196" s="8">
        <v>25</v>
      </c>
      <c r="E196" s="8">
        <v>1</v>
      </c>
      <c r="F196" s="14">
        <v>1.72</v>
      </c>
      <c r="G196" s="14">
        <f t="shared" si="1"/>
        <v>1.72</v>
      </c>
      <c r="H196" s="7"/>
      <c r="I196" s="23" t="s">
        <v>349</v>
      </c>
      <c r="J196" s="23" t="s">
        <v>55</v>
      </c>
      <c r="K196" s="109">
        <v>25</v>
      </c>
      <c r="L196" s="23">
        <v>1</v>
      </c>
      <c r="M196" s="23">
        <v>0.85</v>
      </c>
      <c r="N196" s="109">
        <f t="shared" si="6"/>
        <v>0.85</v>
      </c>
      <c r="O196" s="23">
        <v>12</v>
      </c>
      <c r="P196" s="23">
        <v>25</v>
      </c>
      <c r="Q196" s="23">
        <v>1</v>
      </c>
      <c r="R196" s="23">
        <v>1.9</v>
      </c>
      <c r="S196" s="109">
        <f t="shared" si="7"/>
        <v>1.9</v>
      </c>
      <c r="T196" s="23">
        <v>25</v>
      </c>
      <c r="U196" s="23">
        <v>1</v>
      </c>
      <c r="V196" s="23">
        <f>1+0.53+0.14</f>
        <v>1.67</v>
      </c>
      <c r="W196" s="109">
        <f t="shared" si="8"/>
        <v>1.67</v>
      </c>
      <c r="X196" s="109"/>
      <c r="Y196" s="109"/>
      <c r="Z196" s="109"/>
      <c r="AA196" s="109"/>
      <c r="AB196" s="109"/>
      <c r="AC196" s="109"/>
      <c r="AD196" s="23"/>
      <c r="AE196" s="23" t="s">
        <v>371</v>
      </c>
      <c r="AF196" s="23" t="s">
        <v>55</v>
      </c>
      <c r="AG196" s="23">
        <v>50</v>
      </c>
      <c r="AH196" s="23">
        <v>1</v>
      </c>
      <c r="AI196" s="23">
        <v>1.82</v>
      </c>
      <c r="AJ196" s="23">
        <f t="shared" si="2"/>
        <v>1.82</v>
      </c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 t="s">
        <v>377</v>
      </c>
      <c r="BC196" s="23" t="s">
        <v>397</v>
      </c>
      <c r="BD196" s="23">
        <f>SUMIF(K:K,"25",AA:AA)</f>
        <v>48</v>
      </c>
      <c r="BE196" s="23"/>
      <c r="BF196" s="23"/>
      <c r="BG196" s="23"/>
    </row>
    <row r="197" spans="2:59" x14ac:dyDescent="0.25">
      <c r="B197" s="8" t="s">
        <v>86</v>
      </c>
      <c r="C197" s="49" t="s">
        <v>53</v>
      </c>
      <c r="D197" s="8">
        <v>25</v>
      </c>
      <c r="E197" s="8">
        <v>1</v>
      </c>
      <c r="F197" s="14">
        <v>0.55000000000000004</v>
      </c>
      <c r="G197" s="14">
        <f t="shared" si="1"/>
        <v>0.55000000000000004</v>
      </c>
      <c r="H197" s="7"/>
      <c r="I197" s="23" t="s">
        <v>349</v>
      </c>
      <c r="J197" s="23" t="s">
        <v>53</v>
      </c>
      <c r="K197" s="109">
        <v>60</v>
      </c>
      <c r="L197" s="23">
        <v>1</v>
      </c>
      <c r="M197" s="23">
        <v>2.63</v>
      </c>
      <c r="N197" s="109">
        <f t="shared" si="6"/>
        <v>2.63</v>
      </c>
      <c r="O197" s="23"/>
      <c r="P197" s="23"/>
      <c r="Q197" s="23"/>
      <c r="R197" s="23"/>
      <c r="S197" s="109">
        <f t="shared" si="7"/>
        <v>0</v>
      </c>
      <c r="T197" s="23"/>
      <c r="U197" s="23"/>
      <c r="V197" s="23"/>
      <c r="W197" s="109">
        <f t="shared" si="8"/>
        <v>0</v>
      </c>
      <c r="X197" s="109"/>
      <c r="Y197" s="109"/>
      <c r="Z197" s="109"/>
      <c r="AA197" s="109"/>
      <c r="AB197" s="109"/>
      <c r="AC197" s="109"/>
      <c r="AD197" s="23"/>
      <c r="AE197" s="23" t="s">
        <v>371</v>
      </c>
      <c r="AF197" s="23" t="s">
        <v>53</v>
      </c>
      <c r="AG197" s="23">
        <v>100</v>
      </c>
      <c r="AH197" s="23">
        <v>1</v>
      </c>
      <c r="AI197" s="23">
        <v>0.17</v>
      </c>
      <c r="AJ197" s="23">
        <f t="shared" si="2"/>
        <v>0.17</v>
      </c>
      <c r="AK197" s="23"/>
      <c r="AL197" s="23">
        <v>2</v>
      </c>
      <c r="AM197" s="23">
        <v>2</v>
      </c>
      <c r="AN197" s="23">
        <v>1</v>
      </c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 t="s">
        <v>377</v>
      </c>
      <c r="BC197" s="23" t="s">
        <v>398</v>
      </c>
      <c r="BD197" s="23">
        <f>SUMIF(K:K,"32",AA:AA)</f>
        <v>1</v>
      </c>
      <c r="BE197" s="23"/>
      <c r="BF197" s="23"/>
      <c r="BG197" s="23"/>
    </row>
    <row r="198" spans="2:59" x14ac:dyDescent="0.25">
      <c r="B198" s="8" t="s">
        <v>82</v>
      </c>
      <c r="C198" s="49" t="s">
        <v>101</v>
      </c>
      <c r="D198" s="8">
        <v>50</v>
      </c>
      <c r="E198" s="8">
        <v>1</v>
      </c>
      <c r="F198" s="14">
        <v>3</v>
      </c>
      <c r="G198" s="14">
        <f t="shared" si="1"/>
        <v>3</v>
      </c>
      <c r="H198" s="7"/>
      <c r="I198" s="23" t="s">
        <v>349</v>
      </c>
      <c r="J198" s="23" t="s">
        <v>55</v>
      </c>
      <c r="K198" s="109">
        <v>50</v>
      </c>
      <c r="L198" s="23">
        <v>1</v>
      </c>
      <c r="M198" s="23">
        <v>4.3600000000000003</v>
      </c>
      <c r="N198" s="109">
        <f t="shared" si="6"/>
        <v>4.3600000000000003</v>
      </c>
      <c r="O198" s="23"/>
      <c r="P198" s="23"/>
      <c r="Q198" s="23"/>
      <c r="R198" s="23"/>
      <c r="S198" s="109">
        <f t="shared" si="7"/>
        <v>0</v>
      </c>
      <c r="T198" s="23"/>
      <c r="U198" s="23"/>
      <c r="V198" s="23"/>
      <c r="W198" s="109">
        <f t="shared" si="8"/>
        <v>0</v>
      </c>
      <c r="X198" s="109"/>
      <c r="Y198" s="109"/>
      <c r="Z198" s="109"/>
      <c r="AA198" s="109">
        <v>1</v>
      </c>
      <c r="AB198" s="109">
        <v>1</v>
      </c>
      <c r="AC198" s="109"/>
      <c r="AD198" s="23"/>
      <c r="AE198" s="23" t="s">
        <v>371</v>
      </c>
      <c r="AF198" s="23" t="s">
        <v>56</v>
      </c>
      <c r="AG198" s="23">
        <v>100</v>
      </c>
      <c r="AH198" s="23">
        <v>1</v>
      </c>
      <c r="AI198" s="23">
        <v>1.65</v>
      </c>
      <c r="AJ198" s="23">
        <f t="shared" si="2"/>
        <v>1.65</v>
      </c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 t="s">
        <v>377</v>
      </c>
      <c r="BC198" s="23" t="s">
        <v>399</v>
      </c>
      <c r="BD198" s="23">
        <f>SUMIF(K:K,"50",AA:AA)</f>
        <v>2</v>
      </c>
      <c r="BE198" s="23"/>
      <c r="BF198" s="23"/>
      <c r="BG198" s="23"/>
    </row>
    <row r="199" spans="2:59" x14ac:dyDescent="0.25">
      <c r="B199" s="8" t="s">
        <v>82</v>
      </c>
      <c r="C199" s="49" t="s">
        <v>53</v>
      </c>
      <c r="D199" s="8">
        <v>25</v>
      </c>
      <c r="E199" s="8">
        <v>1</v>
      </c>
      <c r="F199" s="14">
        <v>1.46</v>
      </c>
      <c r="G199" s="14">
        <f t="shared" si="1"/>
        <v>1.46</v>
      </c>
      <c r="H199" s="7"/>
      <c r="I199" s="23" t="s">
        <v>349</v>
      </c>
      <c r="J199" s="23" t="s">
        <v>53</v>
      </c>
      <c r="K199" s="109">
        <v>25</v>
      </c>
      <c r="L199" s="23">
        <v>1</v>
      </c>
      <c r="M199" s="23">
        <v>0.21</v>
      </c>
      <c r="N199" s="109">
        <f t="shared" si="6"/>
        <v>0.21</v>
      </c>
      <c r="O199" s="23">
        <v>8</v>
      </c>
      <c r="P199" s="23">
        <v>25</v>
      </c>
      <c r="Q199" s="23">
        <v>1</v>
      </c>
      <c r="R199" s="23">
        <v>2.4</v>
      </c>
      <c r="S199" s="109">
        <f t="shared" si="7"/>
        <v>2.4</v>
      </c>
      <c r="T199" s="23">
        <v>25</v>
      </c>
      <c r="U199" s="23">
        <v>1</v>
      </c>
      <c r="V199" s="23">
        <f>1.02+0.15</f>
        <v>1.17</v>
      </c>
      <c r="W199" s="109">
        <f t="shared" si="8"/>
        <v>1.17</v>
      </c>
      <c r="X199" s="109"/>
      <c r="Y199" s="109"/>
      <c r="Z199" s="109"/>
      <c r="AA199" s="109"/>
      <c r="AB199" s="109"/>
      <c r="AC199" s="109"/>
      <c r="AD199" s="23"/>
      <c r="AE199" s="23" t="s">
        <v>371</v>
      </c>
      <c r="AF199" s="23" t="s">
        <v>53</v>
      </c>
      <c r="AG199" s="23">
        <v>100</v>
      </c>
      <c r="AH199" s="23">
        <v>1</v>
      </c>
      <c r="AI199" s="23">
        <v>1.26</v>
      </c>
      <c r="AJ199" s="23">
        <f t="shared" si="2"/>
        <v>1.26</v>
      </c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 t="s">
        <v>377</v>
      </c>
      <c r="BC199" s="125" t="s">
        <v>409</v>
      </c>
      <c r="BD199" s="23">
        <f>SUMIF(K:K,"25",AB:AB)</f>
        <v>0</v>
      </c>
      <c r="BE199" s="23"/>
      <c r="BF199" s="23"/>
      <c r="BG199" s="23"/>
    </row>
    <row r="200" spans="2:59" x14ac:dyDescent="0.25">
      <c r="B200" s="8" t="s">
        <v>82</v>
      </c>
      <c r="C200" s="49" t="s">
        <v>56</v>
      </c>
      <c r="D200" s="8">
        <v>25</v>
      </c>
      <c r="E200" s="8">
        <v>1</v>
      </c>
      <c r="F200" s="14">
        <v>0.33</v>
      </c>
      <c r="G200" s="14">
        <f t="shared" si="1"/>
        <v>0.33</v>
      </c>
      <c r="H200" s="7"/>
      <c r="I200" s="23" t="s">
        <v>349</v>
      </c>
      <c r="J200" s="23" t="s">
        <v>55</v>
      </c>
      <c r="K200" s="109">
        <v>50</v>
      </c>
      <c r="L200" s="23">
        <v>1</v>
      </c>
      <c r="M200" s="23">
        <v>0.55000000000000004</v>
      </c>
      <c r="N200" s="109">
        <f t="shared" si="6"/>
        <v>0.55000000000000004</v>
      </c>
      <c r="O200" s="23"/>
      <c r="P200" s="23"/>
      <c r="Q200" s="23"/>
      <c r="R200" s="23"/>
      <c r="S200" s="109">
        <f t="shared" si="7"/>
        <v>0</v>
      </c>
      <c r="T200" s="23"/>
      <c r="U200" s="23"/>
      <c r="V200" s="23"/>
      <c r="W200" s="109">
        <f t="shared" si="8"/>
        <v>0</v>
      </c>
      <c r="X200" s="109"/>
      <c r="Y200" s="109"/>
      <c r="Z200" s="109"/>
      <c r="AA200" s="109"/>
      <c r="AB200" s="109"/>
      <c r="AC200" s="109"/>
      <c r="AD200" s="23"/>
      <c r="AE200" s="23" t="s">
        <v>371</v>
      </c>
      <c r="AF200" s="23" t="s">
        <v>56</v>
      </c>
      <c r="AG200" s="23">
        <v>100</v>
      </c>
      <c r="AH200" s="23">
        <v>1</v>
      </c>
      <c r="AI200" s="23">
        <v>0.1</v>
      </c>
      <c r="AJ200" s="23">
        <f t="shared" si="2"/>
        <v>0.1</v>
      </c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 t="s">
        <v>377</v>
      </c>
      <c r="BC200" s="125" t="s">
        <v>410</v>
      </c>
      <c r="BD200" s="23">
        <f>SUMIF(K:K,"32",AB:AB)</f>
        <v>1</v>
      </c>
      <c r="BE200" s="23"/>
      <c r="BF200" s="23"/>
      <c r="BG200" s="23"/>
    </row>
    <row r="201" spans="2:59" x14ac:dyDescent="0.25">
      <c r="B201" s="8" t="s">
        <v>82</v>
      </c>
      <c r="C201" s="49" t="s">
        <v>56</v>
      </c>
      <c r="D201" s="8">
        <v>25</v>
      </c>
      <c r="E201" s="8">
        <v>1</v>
      </c>
      <c r="F201" s="14">
        <v>1.74</v>
      </c>
      <c r="G201" s="14">
        <f t="shared" si="1"/>
        <v>1.74</v>
      </c>
      <c r="H201" s="7"/>
      <c r="I201" s="23" t="s">
        <v>349</v>
      </c>
      <c r="J201" s="23" t="s">
        <v>56</v>
      </c>
      <c r="K201" s="109">
        <v>50</v>
      </c>
      <c r="L201" s="23">
        <v>1</v>
      </c>
      <c r="M201" s="23">
        <v>0.35</v>
      </c>
      <c r="N201" s="109">
        <f t="shared" si="6"/>
        <v>0.35</v>
      </c>
      <c r="O201" s="23">
        <v>9</v>
      </c>
      <c r="P201" s="23">
        <v>50</v>
      </c>
      <c r="Q201" s="23">
        <v>1</v>
      </c>
      <c r="R201" s="23">
        <v>2.74</v>
      </c>
      <c r="S201" s="109">
        <f t="shared" si="7"/>
        <v>2.74</v>
      </c>
      <c r="T201" s="23"/>
      <c r="U201" s="23"/>
      <c r="V201" s="23"/>
      <c r="W201" s="109">
        <f t="shared" si="8"/>
        <v>0</v>
      </c>
      <c r="X201" s="109"/>
      <c r="Y201" s="109"/>
      <c r="Z201" s="109"/>
      <c r="AA201" s="109"/>
      <c r="AB201" s="109"/>
      <c r="AC201" s="109"/>
      <c r="AD201" s="23"/>
      <c r="AE201" s="23" t="s">
        <v>371</v>
      </c>
      <c r="AF201" s="23" t="s">
        <v>55</v>
      </c>
      <c r="AG201" s="23">
        <v>100</v>
      </c>
      <c r="AH201" s="23">
        <v>1</v>
      </c>
      <c r="AI201" s="23">
        <v>0.64</v>
      </c>
      <c r="AJ201" s="23">
        <f t="shared" si="2"/>
        <v>0.64</v>
      </c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 t="s">
        <v>377</v>
      </c>
      <c r="BC201" s="125" t="s">
        <v>411</v>
      </c>
      <c r="BD201" s="23">
        <f>SUMIF(K:K,"50",AB:AB)</f>
        <v>2</v>
      </c>
      <c r="BE201" s="23"/>
      <c r="BF201" s="23"/>
      <c r="BG201" s="23"/>
    </row>
    <row r="202" spans="2:59" x14ac:dyDescent="0.25">
      <c r="B202" s="8" t="s">
        <v>82</v>
      </c>
      <c r="C202" s="49" t="s">
        <v>53</v>
      </c>
      <c r="D202" s="8">
        <v>32</v>
      </c>
      <c r="E202" s="8">
        <v>2</v>
      </c>
      <c r="F202" s="14">
        <v>0.85</v>
      </c>
      <c r="G202" s="14">
        <f t="shared" si="1"/>
        <v>1.7</v>
      </c>
      <c r="H202" s="7"/>
      <c r="I202" s="23" t="s">
        <v>346</v>
      </c>
      <c r="J202" s="23" t="s">
        <v>53</v>
      </c>
      <c r="K202" s="109">
        <v>60</v>
      </c>
      <c r="L202" s="23">
        <v>1</v>
      </c>
      <c r="M202" s="23">
        <v>1.06</v>
      </c>
      <c r="N202" s="109">
        <f t="shared" si="6"/>
        <v>1.06</v>
      </c>
      <c r="O202" s="23"/>
      <c r="P202" s="23"/>
      <c r="Q202" s="23"/>
      <c r="R202" s="23"/>
      <c r="S202" s="109">
        <f t="shared" si="7"/>
        <v>0</v>
      </c>
      <c r="T202" s="23"/>
      <c r="U202" s="23"/>
      <c r="V202" s="23"/>
      <c r="W202" s="109">
        <f t="shared" si="8"/>
        <v>0</v>
      </c>
      <c r="X202" s="109"/>
      <c r="Y202" s="109"/>
      <c r="Z202" s="109"/>
      <c r="AA202" s="109"/>
      <c r="AB202" s="109"/>
      <c r="AC202" s="109"/>
      <c r="AD202" s="23"/>
      <c r="AE202" s="23" t="s">
        <v>372</v>
      </c>
      <c r="AF202" s="23" t="s">
        <v>53</v>
      </c>
      <c r="AG202" s="23">
        <v>50</v>
      </c>
      <c r="AH202" s="23">
        <v>1</v>
      </c>
      <c r="AI202" s="23">
        <v>1.28</v>
      </c>
      <c r="AJ202" s="23">
        <f t="shared" si="2"/>
        <v>1.28</v>
      </c>
      <c r="AK202" s="23">
        <v>2</v>
      </c>
      <c r="AL202" s="23">
        <v>8</v>
      </c>
      <c r="AM202" s="23">
        <v>5</v>
      </c>
      <c r="AN202" s="23">
        <v>3</v>
      </c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 t="s">
        <v>377</v>
      </c>
      <c r="BC202" s="125" t="s">
        <v>412</v>
      </c>
      <c r="BD202" s="23">
        <v>7</v>
      </c>
      <c r="BE202" s="23"/>
      <c r="BF202" s="23"/>
      <c r="BG202" s="23"/>
    </row>
    <row r="203" spans="2:59" x14ac:dyDescent="0.25">
      <c r="B203" s="8" t="s">
        <v>82</v>
      </c>
      <c r="C203" s="49" t="s">
        <v>53</v>
      </c>
      <c r="D203" s="8">
        <v>25</v>
      </c>
      <c r="E203" s="8">
        <v>1</v>
      </c>
      <c r="F203" s="14">
        <v>1.0900000000000001</v>
      </c>
      <c r="G203" s="14">
        <f t="shared" si="1"/>
        <v>1.0900000000000001</v>
      </c>
      <c r="H203" s="7"/>
      <c r="I203" s="23" t="s">
        <v>350</v>
      </c>
      <c r="J203" s="23" t="s">
        <v>55</v>
      </c>
      <c r="K203" s="109">
        <v>25</v>
      </c>
      <c r="L203" s="23">
        <v>1</v>
      </c>
      <c r="M203" s="23">
        <v>1.2</v>
      </c>
      <c r="N203" s="109">
        <f t="shared" si="6"/>
        <v>1.2</v>
      </c>
      <c r="O203" s="23">
        <v>7</v>
      </c>
      <c r="P203" s="23">
        <v>25</v>
      </c>
      <c r="Q203" s="23">
        <v>1</v>
      </c>
      <c r="R203" s="23">
        <v>2</v>
      </c>
      <c r="S203" s="109">
        <f t="shared" si="7"/>
        <v>2</v>
      </c>
      <c r="T203" s="23"/>
      <c r="U203" s="23"/>
      <c r="V203" s="23"/>
      <c r="W203" s="109">
        <f t="shared" si="8"/>
        <v>0</v>
      </c>
      <c r="X203" s="109">
        <v>1</v>
      </c>
      <c r="Y203" s="109"/>
      <c r="Z203" s="109"/>
      <c r="AA203" s="109">
        <v>2</v>
      </c>
      <c r="AB203" s="109"/>
      <c r="AC203" s="109"/>
      <c r="AD203" s="23"/>
      <c r="AE203" s="23" t="s">
        <v>372</v>
      </c>
      <c r="AF203" s="23" t="s">
        <v>56</v>
      </c>
      <c r="AG203" s="23">
        <v>50</v>
      </c>
      <c r="AH203" s="23">
        <v>1</v>
      </c>
      <c r="AI203" s="23">
        <v>0.81</v>
      </c>
      <c r="AJ203" s="23">
        <f t="shared" si="2"/>
        <v>0.81</v>
      </c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 t="s">
        <v>377</v>
      </c>
      <c r="BC203" s="125" t="s">
        <v>413</v>
      </c>
      <c r="BD203" s="23">
        <v>20</v>
      </c>
      <c r="BE203" s="23"/>
      <c r="BF203" s="23"/>
      <c r="BG203" s="23"/>
    </row>
    <row r="204" spans="2:59" x14ac:dyDescent="0.25">
      <c r="B204" s="8" t="s">
        <v>82</v>
      </c>
      <c r="C204" s="49" t="s">
        <v>55</v>
      </c>
      <c r="D204" s="8">
        <v>25</v>
      </c>
      <c r="E204" s="8">
        <v>1</v>
      </c>
      <c r="F204" s="14">
        <v>2.2799999999999998</v>
      </c>
      <c r="G204" s="14">
        <f t="shared" si="1"/>
        <v>2.2799999999999998</v>
      </c>
      <c r="H204" s="7"/>
      <c r="I204" s="23" t="s">
        <v>346</v>
      </c>
      <c r="J204" s="23" t="s">
        <v>53</v>
      </c>
      <c r="K204" s="109">
        <v>60</v>
      </c>
      <c r="L204" s="23">
        <v>1</v>
      </c>
      <c r="M204" s="23">
        <v>2.02</v>
      </c>
      <c r="N204" s="109">
        <f t="shared" si="6"/>
        <v>2.02</v>
      </c>
      <c r="O204" s="23"/>
      <c r="P204" s="23"/>
      <c r="Q204" s="23"/>
      <c r="R204" s="23"/>
      <c r="S204" s="109">
        <f t="shared" si="7"/>
        <v>0</v>
      </c>
      <c r="T204" s="23"/>
      <c r="U204" s="23"/>
      <c r="V204" s="23"/>
      <c r="W204" s="109">
        <f t="shared" si="8"/>
        <v>0</v>
      </c>
      <c r="X204" s="109"/>
      <c r="Y204" s="109"/>
      <c r="Z204" s="109">
        <v>3</v>
      </c>
      <c r="AA204" s="109"/>
      <c r="AB204" s="109">
        <v>2</v>
      </c>
      <c r="AC204" s="109"/>
      <c r="AD204" s="23"/>
      <c r="AE204" s="23" t="s">
        <v>372</v>
      </c>
      <c r="AF204" s="23" t="s">
        <v>53</v>
      </c>
      <c r="AG204" s="23">
        <v>50</v>
      </c>
      <c r="AH204" s="23">
        <v>1</v>
      </c>
      <c r="AI204" s="23">
        <v>1.85</v>
      </c>
      <c r="AJ204" s="23">
        <f t="shared" si="2"/>
        <v>1.85</v>
      </c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 t="s">
        <v>377</v>
      </c>
      <c r="BC204" s="125" t="s">
        <v>414</v>
      </c>
      <c r="BD204" s="23">
        <f>6+8</f>
        <v>14</v>
      </c>
      <c r="BE204" s="23"/>
      <c r="BF204" s="23"/>
      <c r="BG204" s="23"/>
    </row>
    <row r="205" spans="2:59" x14ac:dyDescent="0.25">
      <c r="B205" s="8" t="s">
        <v>82</v>
      </c>
      <c r="C205" s="49" t="s">
        <v>55</v>
      </c>
      <c r="D205" s="8">
        <v>25</v>
      </c>
      <c r="E205" s="8">
        <v>1</v>
      </c>
      <c r="F205" s="14">
        <v>4.6500000000000004</v>
      </c>
      <c r="G205" s="14">
        <f t="shared" si="1"/>
        <v>4.6500000000000004</v>
      </c>
      <c r="H205" s="7"/>
      <c r="I205" s="23" t="s">
        <v>351</v>
      </c>
      <c r="J205" s="23" t="s">
        <v>56</v>
      </c>
      <c r="K205" s="109">
        <v>60</v>
      </c>
      <c r="L205" s="23">
        <v>1</v>
      </c>
      <c r="M205" s="23">
        <v>0.53</v>
      </c>
      <c r="N205" s="109">
        <f t="shared" si="6"/>
        <v>0.53</v>
      </c>
      <c r="O205" s="23"/>
      <c r="P205" s="23"/>
      <c r="Q205" s="23"/>
      <c r="R205" s="23"/>
      <c r="S205" s="109">
        <f t="shared" si="7"/>
        <v>0</v>
      </c>
      <c r="T205" s="23"/>
      <c r="U205" s="23"/>
      <c r="V205" s="23"/>
      <c r="W205" s="109">
        <f t="shared" si="8"/>
        <v>0</v>
      </c>
      <c r="X205" s="109"/>
      <c r="Y205" s="109"/>
      <c r="Z205" s="109"/>
      <c r="AA205" s="109">
        <v>1</v>
      </c>
      <c r="AB205" s="109"/>
      <c r="AC205" s="109"/>
      <c r="AD205" s="23"/>
      <c r="AE205" s="23" t="s">
        <v>372</v>
      </c>
      <c r="AF205" s="23" t="s">
        <v>56</v>
      </c>
      <c r="AG205" s="23">
        <v>50</v>
      </c>
      <c r="AH205" s="23">
        <v>1</v>
      </c>
      <c r="AI205" s="23">
        <v>1.72</v>
      </c>
      <c r="AJ205" s="23">
        <f t="shared" si="2"/>
        <v>1.72</v>
      </c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</row>
    <row r="206" spans="2:59" x14ac:dyDescent="0.25">
      <c r="B206" s="8" t="s">
        <v>90</v>
      </c>
      <c r="C206" s="49" t="s">
        <v>101</v>
      </c>
      <c r="D206" s="45">
        <v>50</v>
      </c>
      <c r="E206" s="8">
        <v>1</v>
      </c>
      <c r="F206" s="14">
        <v>3</v>
      </c>
      <c r="G206" s="14">
        <f t="shared" si="1"/>
        <v>3</v>
      </c>
      <c r="H206" s="7"/>
      <c r="I206" s="23" t="s">
        <v>351</v>
      </c>
      <c r="J206" s="23" t="s">
        <v>56</v>
      </c>
      <c r="K206" s="109">
        <v>25</v>
      </c>
      <c r="L206" s="23">
        <v>1</v>
      </c>
      <c r="M206" s="23">
        <v>2.4900000000000002</v>
      </c>
      <c r="N206" s="109">
        <f t="shared" si="6"/>
        <v>2.4900000000000002</v>
      </c>
      <c r="O206" s="23">
        <v>6</v>
      </c>
      <c r="P206" s="23">
        <v>25</v>
      </c>
      <c r="Q206" s="23">
        <v>1</v>
      </c>
      <c r="R206" s="23">
        <v>2</v>
      </c>
      <c r="S206" s="109">
        <f t="shared" si="7"/>
        <v>2</v>
      </c>
      <c r="T206" s="23"/>
      <c r="U206" s="23"/>
      <c r="V206" s="23"/>
      <c r="W206" s="109">
        <f t="shared" si="8"/>
        <v>0</v>
      </c>
      <c r="X206" s="109">
        <v>1</v>
      </c>
      <c r="Y206" s="109"/>
      <c r="Z206" s="109"/>
      <c r="AA206" s="109">
        <v>1</v>
      </c>
      <c r="AB206" s="109"/>
      <c r="AC206" s="109"/>
      <c r="AD206" s="23"/>
      <c r="AE206" s="23" t="s">
        <v>372</v>
      </c>
      <c r="AF206" s="23" t="s">
        <v>55</v>
      </c>
      <c r="AG206" s="23">
        <v>50</v>
      </c>
      <c r="AH206" s="23">
        <v>1</v>
      </c>
      <c r="AI206" s="23">
        <v>0.81</v>
      </c>
      <c r="AJ206" s="23">
        <f t="shared" si="2"/>
        <v>0.81</v>
      </c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 t="s">
        <v>378</v>
      </c>
      <c r="BC206" s="125" t="s">
        <v>415</v>
      </c>
      <c r="BD206" s="23">
        <f>SUMIF(AS:AS,"100",BA:BA)+SUMIF(AG:AG,"100",AK:AK)</f>
        <v>0</v>
      </c>
      <c r="BE206" s="23"/>
      <c r="BF206" s="23"/>
      <c r="BG206" s="23"/>
    </row>
    <row r="207" spans="2:59" x14ac:dyDescent="0.25">
      <c r="B207" s="8" t="s">
        <v>90</v>
      </c>
      <c r="C207" s="49" t="s">
        <v>55</v>
      </c>
      <c r="D207" s="8">
        <v>32</v>
      </c>
      <c r="E207" s="8">
        <v>1</v>
      </c>
      <c r="F207" s="14">
        <v>4.53</v>
      </c>
      <c r="G207" s="14">
        <f t="shared" si="1"/>
        <v>4.53</v>
      </c>
      <c r="H207" s="7"/>
      <c r="I207" s="23" t="s">
        <v>84</v>
      </c>
      <c r="J207" s="23" t="s">
        <v>56</v>
      </c>
      <c r="K207" s="109">
        <v>60</v>
      </c>
      <c r="L207" s="23">
        <v>1</v>
      </c>
      <c r="M207" s="23">
        <v>7.44</v>
      </c>
      <c r="N207" s="109">
        <f t="shared" si="6"/>
        <v>7.44</v>
      </c>
      <c r="O207" s="23"/>
      <c r="P207" s="23"/>
      <c r="Q207" s="23"/>
      <c r="R207" s="23"/>
      <c r="S207" s="109">
        <f t="shared" si="7"/>
        <v>0</v>
      </c>
      <c r="T207" s="23"/>
      <c r="U207" s="23"/>
      <c r="V207" s="23"/>
      <c r="W207" s="109">
        <f t="shared" si="8"/>
        <v>0</v>
      </c>
      <c r="X207" s="109"/>
      <c r="Y207" s="109"/>
      <c r="Z207" s="109"/>
      <c r="AA207" s="109"/>
      <c r="AB207" s="109"/>
      <c r="AC207" s="109"/>
      <c r="AD207" s="23"/>
      <c r="AE207" s="23" t="s">
        <v>372</v>
      </c>
      <c r="AF207" s="23" t="s">
        <v>53</v>
      </c>
      <c r="AG207" s="23">
        <v>50</v>
      </c>
      <c r="AH207" s="23">
        <v>1</v>
      </c>
      <c r="AI207" s="23">
        <v>1.71</v>
      </c>
      <c r="AJ207" s="23">
        <f t="shared" si="2"/>
        <v>1.71</v>
      </c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 t="s">
        <v>378</v>
      </c>
      <c r="BC207" s="125" t="s">
        <v>416</v>
      </c>
      <c r="BD207" s="23">
        <f>SUMIF(AS:AS,"75",BA:BA)+SUMIF(AG:AG,"75",AK:AK)</f>
        <v>0</v>
      </c>
      <c r="BE207" s="23"/>
      <c r="BF207" s="23"/>
      <c r="BG207" s="23"/>
    </row>
    <row r="208" spans="2:59" x14ac:dyDescent="0.25">
      <c r="B208" s="8" t="s">
        <v>90</v>
      </c>
      <c r="C208" s="49" t="s">
        <v>55</v>
      </c>
      <c r="D208" s="8">
        <v>25</v>
      </c>
      <c r="E208" s="8">
        <v>1</v>
      </c>
      <c r="F208" s="14">
        <v>1.99</v>
      </c>
      <c r="G208" s="14">
        <f t="shared" si="1"/>
        <v>1.99</v>
      </c>
      <c r="H208" s="7"/>
      <c r="I208" s="23" t="s">
        <v>84</v>
      </c>
      <c r="J208" s="23" t="s">
        <v>56</v>
      </c>
      <c r="K208" s="109">
        <v>60</v>
      </c>
      <c r="L208" s="23">
        <v>1</v>
      </c>
      <c r="M208" s="23">
        <v>0.46</v>
      </c>
      <c r="N208" s="109">
        <f t="shared" si="6"/>
        <v>0.46</v>
      </c>
      <c r="O208" s="23"/>
      <c r="P208" s="23"/>
      <c r="Q208" s="23"/>
      <c r="R208" s="23"/>
      <c r="S208" s="109">
        <f t="shared" si="7"/>
        <v>0</v>
      </c>
      <c r="T208" s="23"/>
      <c r="U208" s="23"/>
      <c r="V208" s="23"/>
      <c r="W208" s="109">
        <f t="shared" si="8"/>
        <v>0</v>
      </c>
      <c r="X208" s="109"/>
      <c r="Y208" s="109"/>
      <c r="Z208" s="109"/>
      <c r="AA208" s="109"/>
      <c r="AB208" s="109"/>
      <c r="AC208" s="109"/>
      <c r="AD208" s="23"/>
      <c r="AE208" s="23" t="s">
        <v>372</v>
      </c>
      <c r="AF208" s="23" t="s">
        <v>56</v>
      </c>
      <c r="AG208" s="23">
        <v>50</v>
      </c>
      <c r="AH208" s="23">
        <v>1</v>
      </c>
      <c r="AI208" s="23">
        <v>0.15</v>
      </c>
      <c r="AJ208" s="23">
        <f t="shared" si="2"/>
        <v>0.15</v>
      </c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 t="s">
        <v>378</v>
      </c>
      <c r="BC208" s="125" t="s">
        <v>408</v>
      </c>
      <c r="BD208" s="23">
        <f>SUMIF(AS:AS,"50",BA:BA)+SUMIF(AG:AG,"50",AK:AK)</f>
        <v>16</v>
      </c>
      <c r="BE208" s="23"/>
      <c r="BF208" s="23"/>
      <c r="BG208" s="23"/>
    </row>
    <row r="209" spans="2:59" x14ac:dyDescent="0.25">
      <c r="B209" s="8" t="s">
        <v>90</v>
      </c>
      <c r="C209" s="49" t="s">
        <v>53</v>
      </c>
      <c r="D209" s="8">
        <v>25</v>
      </c>
      <c r="E209" s="8">
        <v>1</v>
      </c>
      <c r="F209" s="14">
        <v>0.98</v>
      </c>
      <c r="G209" s="14">
        <f t="shared" si="1"/>
        <v>0.98</v>
      </c>
      <c r="H209" s="7"/>
      <c r="I209" s="23" t="s">
        <v>84</v>
      </c>
      <c r="J209" s="23" t="s">
        <v>53</v>
      </c>
      <c r="K209" s="109">
        <v>32</v>
      </c>
      <c r="L209" s="23">
        <v>1</v>
      </c>
      <c r="M209" s="23">
        <v>3.65</v>
      </c>
      <c r="N209" s="109">
        <f t="shared" si="6"/>
        <v>3.65</v>
      </c>
      <c r="O209" s="23"/>
      <c r="P209" s="23"/>
      <c r="Q209" s="23"/>
      <c r="R209" s="23"/>
      <c r="S209" s="109">
        <f t="shared" si="7"/>
        <v>0</v>
      </c>
      <c r="T209" s="23"/>
      <c r="U209" s="23"/>
      <c r="V209" s="23"/>
      <c r="W209" s="109">
        <f t="shared" si="8"/>
        <v>0</v>
      </c>
      <c r="X209" s="109"/>
      <c r="Y209" s="109"/>
      <c r="Z209" s="109"/>
      <c r="AA209" s="109"/>
      <c r="AB209" s="109">
        <v>1</v>
      </c>
      <c r="AC209" s="109"/>
      <c r="AD209" s="23"/>
      <c r="AE209" s="23" t="s">
        <v>372</v>
      </c>
      <c r="AF209" s="23" t="s">
        <v>55</v>
      </c>
      <c r="AG209" s="23">
        <v>50</v>
      </c>
      <c r="AH209" s="23">
        <v>1</v>
      </c>
      <c r="AI209" s="23">
        <v>1.38</v>
      </c>
      <c r="AJ209" s="23">
        <f t="shared" si="2"/>
        <v>1.38</v>
      </c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 t="s">
        <v>378</v>
      </c>
      <c r="BC209" s="125" t="s">
        <v>417</v>
      </c>
      <c r="BD209" s="23">
        <f>SUMIF(AS:AS,"40",BA:BA)+SUMIF(AG:AG,"40",AK:AK)</f>
        <v>0</v>
      </c>
      <c r="BE209" s="23"/>
      <c r="BF209" s="23"/>
      <c r="BG209" s="23"/>
    </row>
    <row r="210" spans="2:59" x14ac:dyDescent="0.25">
      <c r="B210" s="8" t="s">
        <v>90</v>
      </c>
      <c r="C210" s="49" t="s">
        <v>53</v>
      </c>
      <c r="D210" s="8">
        <v>25</v>
      </c>
      <c r="E210" s="8">
        <v>1</v>
      </c>
      <c r="F210" s="14">
        <v>0.74</v>
      </c>
      <c r="G210" s="14">
        <f t="shared" si="1"/>
        <v>0.74</v>
      </c>
      <c r="H210" s="7"/>
      <c r="I210" s="23" t="s">
        <v>84</v>
      </c>
      <c r="J210" s="23" t="s">
        <v>56</v>
      </c>
      <c r="K210" s="109">
        <v>25</v>
      </c>
      <c r="L210" s="23">
        <v>1</v>
      </c>
      <c r="M210" s="23">
        <v>2.7</v>
      </c>
      <c r="N210" s="109">
        <f t="shared" si="6"/>
        <v>2.7</v>
      </c>
      <c r="O210" s="23">
        <v>5</v>
      </c>
      <c r="P210" s="23">
        <v>25</v>
      </c>
      <c r="Q210" s="23">
        <v>1</v>
      </c>
      <c r="R210" s="23">
        <v>2</v>
      </c>
      <c r="S210" s="109">
        <f t="shared" si="7"/>
        <v>2</v>
      </c>
      <c r="T210" s="23">
        <v>25</v>
      </c>
      <c r="U210" s="23">
        <v>1</v>
      </c>
      <c r="V210" s="23">
        <f>0.9+0.2</f>
        <v>1.1000000000000001</v>
      </c>
      <c r="W210" s="109">
        <f t="shared" si="8"/>
        <v>1.1000000000000001</v>
      </c>
      <c r="X210" s="109">
        <v>2</v>
      </c>
      <c r="Y210" s="109"/>
      <c r="Z210" s="109">
        <v>2</v>
      </c>
      <c r="AA210" s="109">
        <v>7</v>
      </c>
      <c r="AB210" s="109"/>
      <c r="AC210" s="109"/>
      <c r="AD210" s="23"/>
      <c r="AE210" s="23" t="s">
        <v>372</v>
      </c>
      <c r="AF210" s="23" t="s">
        <v>56</v>
      </c>
      <c r="AG210" s="23">
        <v>50</v>
      </c>
      <c r="AH210" s="23">
        <v>2</v>
      </c>
      <c r="AI210" s="23">
        <v>0.23</v>
      </c>
      <c r="AJ210" s="23">
        <f t="shared" si="2"/>
        <v>0.46</v>
      </c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 t="s">
        <v>378</v>
      </c>
      <c r="BC210" s="23" t="s">
        <v>418</v>
      </c>
      <c r="BD210" s="23">
        <f>SUMIF(AS:AS,"100",AW:AW)+SUMIF(AG:AG,"100",AL:AL)</f>
        <v>5</v>
      </c>
      <c r="BE210" s="23"/>
      <c r="BF210" s="23"/>
      <c r="BG210" s="23"/>
    </row>
    <row r="211" spans="2:59" x14ac:dyDescent="0.25">
      <c r="B211" s="8" t="s">
        <v>90</v>
      </c>
      <c r="C211" s="49" t="s">
        <v>53</v>
      </c>
      <c r="D211" s="8">
        <v>25</v>
      </c>
      <c r="E211" s="8">
        <v>1</v>
      </c>
      <c r="F211" s="14">
        <v>0.82</v>
      </c>
      <c r="G211" s="14">
        <f t="shared" si="1"/>
        <v>0.82</v>
      </c>
      <c r="H211" s="7"/>
      <c r="I211" s="23" t="s">
        <v>84</v>
      </c>
      <c r="J211" s="23" t="s">
        <v>56</v>
      </c>
      <c r="K211" s="109">
        <v>25</v>
      </c>
      <c r="L211" s="23">
        <v>1</v>
      </c>
      <c r="M211" s="23">
        <v>1.23</v>
      </c>
      <c r="N211" s="109">
        <f t="shared" si="6"/>
        <v>1.23</v>
      </c>
      <c r="O211" s="23">
        <v>4</v>
      </c>
      <c r="P211" s="23">
        <v>25</v>
      </c>
      <c r="Q211" s="23">
        <v>1</v>
      </c>
      <c r="R211" s="23">
        <v>2</v>
      </c>
      <c r="S211" s="109">
        <f t="shared" si="7"/>
        <v>2</v>
      </c>
      <c r="T211" s="23">
        <v>25</v>
      </c>
      <c r="U211" s="23">
        <v>1</v>
      </c>
      <c r="V211" s="23">
        <v>1.56</v>
      </c>
      <c r="W211" s="109">
        <f t="shared" si="8"/>
        <v>1.56</v>
      </c>
      <c r="X211" s="109"/>
      <c r="Y211" s="109"/>
      <c r="Z211" s="109">
        <v>1</v>
      </c>
      <c r="AA211" s="109">
        <v>2</v>
      </c>
      <c r="AB211" s="109"/>
      <c r="AC211" s="109"/>
      <c r="AD211" s="23"/>
      <c r="AE211" s="23" t="s">
        <v>372</v>
      </c>
      <c r="AF211" s="23" t="s">
        <v>55</v>
      </c>
      <c r="AG211" s="23">
        <v>50</v>
      </c>
      <c r="AH211" s="23">
        <v>1</v>
      </c>
      <c r="AI211" s="23">
        <v>0.48</v>
      </c>
      <c r="AJ211" s="23">
        <f t="shared" si="2"/>
        <v>0.48</v>
      </c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 t="s">
        <v>378</v>
      </c>
      <c r="BC211" s="23" t="s">
        <v>419</v>
      </c>
      <c r="BD211" s="23">
        <f>SUMIF(AS:AS,"75",AW:AW)+SUMIF(AG:AG,"75",AL:AL)</f>
        <v>4</v>
      </c>
      <c r="BE211" s="23"/>
      <c r="BF211" s="23"/>
      <c r="BG211" s="23"/>
    </row>
    <row r="212" spans="2:59" x14ac:dyDescent="0.25">
      <c r="B212" s="8" t="s">
        <v>90</v>
      </c>
      <c r="C212" s="49" t="s">
        <v>56</v>
      </c>
      <c r="D212" s="8">
        <v>25</v>
      </c>
      <c r="E212" s="8">
        <v>1</v>
      </c>
      <c r="F212" s="14">
        <v>3.36</v>
      </c>
      <c r="G212" s="14">
        <f t="shared" si="1"/>
        <v>3.36</v>
      </c>
      <c r="H212" s="7"/>
      <c r="I212" s="23" t="s">
        <v>352</v>
      </c>
      <c r="J212" s="23" t="s">
        <v>55</v>
      </c>
      <c r="K212" s="109">
        <v>60</v>
      </c>
      <c r="L212" s="23">
        <v>1</v>
      </c>
      <c r="M212" s="23">
        <v>6.4</v>
      </c>
      <c r="N212" s="109">
        <f t="shared" si="6"/>
        <v>6.4</v>
      </c>
      <c r="O212" s="23"/>
      <c r="P212" s="23"/>
      <c r="Q212" s="23"/>
      <c r="R212" s="23"/>
      <c r="S212" s="109">
        <f t="shared" si="7"/>
        <v>0</v>
      </c>
      <c r="T212" s="23">
        <v>25</v>
      </c>
      <c r="U212" s="23">
        <v>2</v>
      </c>
      <c r="V212" s="23">
        <v>0.21</v>
      </c>
      <c r="W212" s="109">
        <f t="shared" si="8"/>
        <v>0.42</v>
      </c>
      <c r="X212" s="109">
        <v>1</v>
      </c>
      <c r="Y212" s="109"/>
      <c r="Z212" s="109"/>
      <c r="AA212" s="109">
        <v>2</v>
      </c>
      <c r="AB212" s="109"/>
      <c r="AC212" s="109"/>
      <c r="AD212" s="23"/>
      <c r="AE212" s="23" t="s">
        <v>372</v>
      </c>
      <c r="AF212" s="23" t="s">
        <v>56</v>
      </c>
      <c r="AG212" s="23">
        <v>50</v>
      </c>
      <c r="AH212" s="23">
        <v>1</v>
      </c>
      <c r="AI212" s="23">
        <v>0.53</v>
      </c>
      <c r="AJ212" s="23">
        <f t="shared" si="2"/>
        <v>0.53</v>
      </c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 t="s">
        <v>378</v>
      </c>
      <c r="BC212" s="23" t="s">
        <v>399</v>
      </c>
      <c r="BD212" s="23">
        <f>SUMIF(AS:AS,"50",AW:AW)+SUMIF(AG:AG,"50",AL:AL)</f>
        <v>45</v>
      </c>
      <c r="BE212" s="23"/>
      <c r="BF212" s="23"/>
      <c r="BG212" s="23"/>
    </row>
    <row r="213" spans="2:59" x14ac:dyDescent="0.25">
      <c r="B213" s="8" t="s">
        <v>89</v>
      </c>
      <c r="C213" s="49" t="s">
        <v>101</v>
      </c>
      <c r="D213" s="8">
        <v>50</v>
      </c>
      <c r="E213" s="8">
        <v>1</v>
      </c>
      <c r="F213" s="14">
        <v>3</v>
      </c>
      <c r="G213" s="14">
        <f t="shared" si="1"/>
        <v>3</v>
      </c>
      <c r="H213" s="7"/>
      <c r="I213" s="23" t="s">
        <v>353</v>
      </c>
      <c r="J213" s="23" t="s">
        <v>53</v>
      </c>
      <c r="K213" s="109">
        <v>25</v>
      </c>
      <c r="L213" s="23">
        <v>1</v>
      </c>
      <c r="M213" s="23">
        <v>6.71</v>
      </c>
      <c r="N213" s="109">
        <f t="shared" si="6"/>
        <v>6.71</v>
      </c>
      <c r="O213" s="23">
        <v>3</v>
      </c>
      <c r="P213" s="23">
        <v>25</v>
      </c>
      <c r="Q213" s="23">
        <v>1</v>
      </c>
      <c r="R213" s="23">
        <v>2.4</v>
      </c>
      <c r="S213" s="109">
        <f t="shared" si="7"/>
        <v>2.4</v>
      </c>
      <c r="T213" s="23"/>
      <c r="U213" s="23"/>
      <c r="V213" s="23"/>
      <c r="W213" s="109">
        <f t="shared" si="8"/>
        <v>0</v>
      </c>
      <c r="X213" s="109"/>
      <c r="Y213" s="109"/>
      <c r="Z213" s="109"/>
      <c r="AA213" s="109"/>
      <c r="AB213" s="109"/>
      <c r="AC213" s="109"/>
      <c r="AD213" s="23"/>
      <c r="AE213" s="23" t="s">
        <v>372</v>
      </c>
      <c r="AF213" s="23" t="s">
        <v>55</v>
      </c>
      <c r="AG213" s="23">
        <v>100</v>
      </c>
      <c r="AH213" s="23">
        <v>1</v>
      </c>
      <c r="AI213" s="23">
        <v>1.03</v>
      </c>
      <c r="AJ213" s="23">
        <f t="shared" si="2"/>
        <v>1.03</v>
      </c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 t="s">
        <v>378</v>
      </c>
      <c r="BC213" s="23" t="s">
        <v>420</v>
      </c>
      <c r="BD213" s="23">
        <f>SUMIF(AS:AS,"40",AW:AW)+SUMIF(AG:AG,"40",AL:AL)</f>
        <v>2</v>
      </c>
      <c r="BE213" s="23"/>
      <c r="BF213" s="23"/>
      <c r="BG213" s="23"/>
    </row>
    <row r="214" spans="2:59" x14ac:dyDescent="0.25">
      <c r="B214" s="8" t="s">
        <v>89</v>
      </c>
      <c r="C214" s="49" t="s">
        <v>55</v>
      </c>
      <c r="D214" s="8">
        <v>25</v>
      </c>
      <c r="E214" s="8">
        <v>2</v>
      </c>
      <c r="F214" s="14">
        <v>1.73</v>
      </c>
      <c r="G214" s="14">
        <f t="shared" si="1"/>
        <v>3.46</v>
      </c>
      <c r="H214" s="7"/>
      <c r="I214" s="23" t="s">
        <v>270</v>
      </c>
      <c r="J214" s="23" t="s">
        <v>55</v>
      </c>
      <c r="K214" s="109">
        <v>60</v>
      </c>
      <c r="L214" s="23">
        <v>1</v>
      </c>
      <c r="M214" s="23">
        <v>0.57999999999999996</v>
      </c>
      <c r="N214" s="109">
        <f t="shared" si="6"/>
        <v>0.57999999999999996</v>
      </c>
      <c r="O214" s="23"/>
      <c r="P214" s="23"/>
      <c r="Q214" s="23"/>
      <c r="R214" s="23"/>
      <c r="S214" s="109">
        <f t="shared" si="7"/>
        <v>0</v>
      </c>
      <c r="T214" s="23"/>
      <c r="U214" s="23"/>
      <c r="V214" s="23"/>
      <c r="W214" s="109">
        <f t="shared" si="8"/>
        <v>0</v>
      </c>
      <c r="X214" s="109"/>
      <c r="Y214" s="109"/>
      <c r="Z214" s="109"/>
      <c r="AA214" s="109"/>
      <c r="AB214" s="109"/>
      <c r="AC214" s="109"/>
      <c r="AD214" s="23"/>
      <c r="AE214" s="23" t="s">
        <v>372</v>
      </c>
      <c r="AF214" s="23" t="s">
        <v>55</v>
      </c>
      <c r="AG214" s="23">
        <v>100</v>
      </c>
      <c r="AH214" s="23">
        <v>1</v>
      </c>
      <c r="AI214" s="23">
        <v>1.85</v>
      </c>
      <c r="AJ214" s="23">
        <f t="shared" si="2"/>
        <v>1.85</v>
      </c>
      <c r="AK214" s="23"/>
      <c r="AL214" s="23">
        <v>1</v>
      </c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 t="s">
        <v>378</v>
      </c>
      <c r="BC214" s="125" t="s">
        <v>421</v>
      </c>
      <c r="BD214" s="23">
        <f>SUMIF(AS:AS,"100",AX:AX)+SUMIF(AG:AG,"100",AM:AM)</f>
        <v>7</v>
      </c>
      <c r="BE214" s="23"/>
      <c r="BF214" s="23"/>
      <c r="BG214" s="23"/>
    </row>
    <row r="215" spans="2:59" x14ac:dyDescent="0.25">
      <c r="B215" s="8" t="s">
        <v>89</v>
      </c>
      <c r="C215" s="49" t="s">
        <v>53</v>
      </c>
      <c r="D215" s="8">
        <v>32</v>
      </c>
      <c r="E215" s="8">
        <v>1</v>
      </c>
      <c r="F215" s="14">
        <v>7.83</v>
      </c>
      <c r="G215" s="14">
        <f t="shared" si="1"/>
        <v>7.83</v>
      </c>
      <c r="H215" s="7"/>
      <c r="I215" s="23" t="s">
        <v>270</v>
      </c>
      <c r="J215" s="23" t="s">
        <v>53</v>
      </c>
      <c r="K215" s="109">
        <v>32</v>
      </c>
      <c r="L215" s="23">
        <v>1</v>
      </c>
      <c r="M215" s="23">
        <v>2.89</v>
      </c>
      <c r="N215" s="109">
        <f t="shared" si="6"/>
        <v>2.89</v>
      </c>
      <c r="O215" s="23"/>
      <c r="P215" s="23"/>
      <c r="Q215" s="23"/>
      <c r="R215" s="23"/>
      <c r="S215" s="109">
        <f t="shared" si="7"/>
        <v>0</v>
      </c>
      <c r="T215" s="23"/>
      <c r="U215" s="23"/>
      <c r="V215" s="23"/>
      <c r="W215" s="109">
        <f t="shared" si="8"/>
        <v>0</v>
      </c>
      <c r="X215" s="109"/>
      <c r="Y215" s="109"/>
      <c r="Z215" s="109">
        <v>1</v>
      </c>
      <c r="AA215" s="109">
        <v>1</v>
      </c>
      <c r="AB215" s="109"/>
      <c r="AC215" s="109"/>
      <c r="AD215" s="23"/>
      <c r="AE215" s="23" t="s">
        <v>373</v>
      </c>
      <c r="AF215" s="23" t="s">
        <v>53</v>
      </c>
      <c r="AG215" s="23">
        <v>100</v>
      </c>
      <c r="AH215" s="23">
        <v>1</v>
      </c>
      <c r="AI215" s="23">
        <v>1.41</v>
      </c>
      <c r="AJ215" s="23">
        <f t="shared" si="2"/>
        <v>1.41</v>
      </c>
      <c r="AK215" s="23"/>
      <c r="AL215" s="23"/>
      <c r="AM215" s="23"/>
      <c r="AN215" s="23">
        <v>1</v>
      </c>
      <c r="AO215" s="23" t="s">
        <v>386</v>
      </c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 t="s">
        <v>378</v>
      </c>
      <c r="BC215" s="125" t="s">
        <v>422</v>
      </c>
      <c r="BD215" s="23">
        <f>SUMIF(AS:AS,"75",AX:AX)+SUMIF(AG:AG,"75",AM:AM)</f>
        <v>1</v>
      </c>
      <c r="BE215" s="23"/>
      <c r="BF215" s="23"/>
      <c r="BG215" s="23"/>
    </row>
    <row r="216" spans="2:59" x14ac:dyDescent="0.25">
      <c r="B216" s="8" t="s">
        <v>89</v>
      </c>
      <c r="C216" s="49" t="s">
        <v>53</v>
      </c>
      <c r="D216" s="8">
        <v>25</v>
      </c>
      <c r="E216" s="8">
        <v>1</v>
      </c>
      <c r="F216" s="14">
        <v>1.8</v>
      </c>
      <c r="G216" s="14">
        <f t="shared" si="1"/>
        <v>1.8</v>
      </c>
      <c r="H216" s="7"/>
      <c r="I216" s="23" t="s">
        <v>270</v>
      </c>
      <c r="J216" s="23" t="s">
        <v>55</v>
      </c>
      <c r="K216" s="109">
        <v>25</v>
      </c>
      <c r="L216" s="23">
        <v>2</v>
      </c>
      <c r="M216" s="23">
        <v>0.23</v>
      </c>
      <c r="N216" s="109">
        <f t="shared" si="6"/>
        <v>0.46</v>
      </c>
      <c r="O216" s="126" t="s">
        <v>357</v>
      </c>
      <c r="P216" s="23">
        <v>25</v>
      </c>
      <c r="Q216" s="23">
        <v>2</v>
      </c>
      <c r="R216" s="23">
        <v>3</v>
      </c>
      <c r="S216" s="109">
        <f t="shared" si="7"/>
        <v>6</v>
      </c>
      <c r="T216" s="23">
        <v>25</v>
      </c>
      <c r="U216" s="23">
        <v>1</v>
      </c>
      <c r="V216" s="23">
        <f>1.74+0.24+0.6</f>
        <v>2.58</v>
      </c>
      <c r="W216" s="109">
        <f t="shared" si="8"/>
        <v>2.58</v>
      </c>
      <c r="X216" s="109">
        <v>2</v>
      </c>
      <c r="Y216" s="109"/>
      <c r="Z216" s="109">
        <v>4</v>
      </c>
      <c r="AA216" s="109">
        <v>10</v>
      </c>
      <c r="AB216" s="109"/>
      <c r="AC216" s="109"/>
      <c r="AD216" s="23"/>
      <c r="AE216" s="23" t="s">
        <v>373</v>
      </c>
      <c r="AF216" s="23" t="s">
        <v>56</v>
      </c>
      <c r="AG216" s="23">
        <v>100</v>
      </c>
      <c r="AH216" s="23">
        <v>1</v>
      </c>
      <c r="AI216" s="23">
        <v>2.2200000000000002</v>
      </c>
      <c r="AJ216" s="23">
        <f t="shared" si="2"/>
        <v>2.2200000000000002</v>
      </c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 t="s">
        <v>378</v>
      </c>
      <c r="BC216" s="125" t="s">
        <v>411</v>
      </c>
      <c r="BD216" s="23">
        <f>SUMIF(AS:AS,"50",AX:AX)+SUMIF(AG:AG,"50",AM:AM)</f>
        <v>18</v>
      </c>
      <c r="BE216" s="23"/>
      <c r="BF216" s="23"/>
      <c r="BG216" s="23"/>
    </row>
    <row r="217" spans="2:59" x14ac:dyDescent="0.25">
      <c r="B217" s="8" t="s">
        <v>89</v>
      </c>
      <c r="C217" s="49" t="s">
        <v>53</v>
      </c>
      <c r="D217" s="8">
        <v>25</v>
      </c>
      <c r="E217" s="8">
        <v>1</v>
      </c>
      <c r="F217" s="14">
        <v>0.75</v>
      </c>
      <c r="G217" s="14">
        <f t="shared" si="1"/>
        <v>0.75</v>
      </c>
      <c r="H217" s="7"/>
      <c r="I217" s="23" t="s">
        <v>270</v>
      </c>
      <c r="J217" s="23" t="s">
        <v>53</v>
      </c>
      <c r="K217" s="109">
        <v>32</v>
      </c>
      <c r="L217" s="23">
        <v>1</v>
      </c>
      <c r="M217" s="23">
        <v>0.18</v>
      </c>
      <c r="N217" s="109">
        <f t="shared" si="6"/>
        <v>0.18</v>
      </c>
      <c r="O217" s="23"/>
      <c r="P217" s="23"/>
      <c r="Q217" s="23"/>
      <c r="R217" s="23"/>
      <c r="S217" s="109">
        <f t="shared" si="7"/>
        <v>0</v>
      </c>
      <c r="T217" s="23">
        <v>25</v>
      </c>
      <c r="U217" s="23">
        <v>1</v>
      </c>
      <c r="V217" s="23">
        <f>1.74+0.5+0.6</f>
        <v>2.8400000000000003</v>
      </c>
      <c r="W217" s="109">
        <f t="shared" si="8"/>
        <v>2.8400000000000003</v>
      </c>
      <c r="X217" s="109"/>
      <c r="Y217" s="109"/>
      <c r="Z217" s="109"/>
      <c r="AA217" s="109"/>
      <c r="AB217" s="109"/>
      <c r="AC217" s="109"/>
      <c r="AD217" s="23"/>
      <c r="AE217" s="23" t="s">
        <v>352</v>
      </c>
      <c r="AF217" s="23" t="s">
        <v>55</v>
      </c>
      <c r="AG217" s="23">
        <v>50</v>
      </c>
      <c r="AH217" s="23">
        <v>1</v>
      </c>
      <c r="AI217" s="23">
        <v>3.92</v>
      </c>
      <c r="AJ217" s="23">
        <f t="shared" si="2"/>
        <v>3.92</v>
      </c>
      <c r="AK217" s="23"/>
      <c r="AL217" s="23"/>
      <c r="AM217" s="23">
        <v>1</v>
      </c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 t="s">
        <v>378</v>
      </c>
      <c r="BC217" s="125" t="s">
        <v>423</v>
      </c>
      <c r="BD217" s="23">
        <f>SUMIF(AS:AS,"40",AX:AX)+SUMIF(AG:AG,"40",AM:AM)</f>
        <v>0</v>
      </c>
      <c r="BE217" s="23"/>
      <c r="BF217" s="23"/>
      <c r="BG217" s="23"/>
    </row>
    <row r="218" spans="2:59" x14ac:dyDescent="0.25">
      <c r="B218" s="8" t="s">
        <v>89</v>
      </c>
      <c r="C218" s="49" t="s">
        <v>53</v>
      </c>
      <c r="D218" s="8">
        <v>25</v>
      </c>
      <c r="E218" s="8">
        <v>1</v>
      </c>
      <c r="F218" s="14">
        <v>0.59</v>
      </c>
      <c r="G218" s="14">
        <f t="shared" si="1"/>
        <v>0.59</v>
      </c>
      <c r="H218" s="7"/>
      <c r="I218" s="23" t="s">
        <v>354</v>
      </c>
      <c r="J218" s="23" t="s">
        <v>55</v>
      </c>
      <c r="K218" s="109">
        <v>60</v>
      </c>
      <c r="L218" s="23">
        <v>1</v>
      </c>
      <c r="M218" s="23">
        <v>3.23</v>
      </c>
      <c r="N218" s="109">
        <f t="shared" si="6"/>
        <v>3.23</v>
      </c>
      <c r="O218" s="23"/>
      <c r="P218" s="23"/>
      <c r="Q218" s="23"/>
      <c r="R218" s="23"/>
      <c r="S218" s="109">
        <f t="shared" si="7"/>
        <v>0</v>
      </c>
      <c r="T218" s="23"/>
      <c r="U218" s="23"/>
      <c r="V218" s="23"/>
      <c r="W218" s="109">
        <f t="shared" si="8"/>
        <v>0</v>
      </c>
      <c r="X218" s="109"/>
      <c r="Y218" s="109"/>
      <c r="Z218" s="109"/>
      <c r="AA218" s="109"/>
      <c r="AB218" s="109"/>
      <c r="AC218" s="109"/>
      <c r="AD218" s="23"/>
      <c r="AE218" s="23" t="s">
        <v>352</v>
      </c>
      <c r="AF218" s="23" t="s">
        <v>53</v>
      </c>
      <c r="AG218" s="23">
        <v>40</v>
      </c>
      <c r="AH218" s="23">
        <v>1</v>
      </c>
      <c r="AI218" s="23">
        <v>0.3</v>
      </c>
      <c r="AJ218" s="23">
        <f t="shared" si="2"/>
        <v>0.3</v>
      </c>
      <c r="AK218" s="23"/>
      <c r="AL218" s="23">
        <v>2</v>
      </c>
      <c r="AM218" s="23"/>
      <c r="AN218" s="23"/>
      <c r="AO218" s="23" t="s">
        <v>385</v>
      </c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 t="s">
        <v>378</v>
      </c>
      <c r="BC218" s="125" t="s">
        <v>427</v>
      </c>
      <c r="BD218" s="23">
        <f>SUMIF(AS:AS,"100",AY:AY)+SUMIF(AG:AG,"100",AN:AN)</f>
        <v>7</v>
      </c>
      <c r="BE218" s="23"/>
      <c r="BF218" s="23"/>
      <c r="BG218" s="23"/>
    </row>
    <row r="219" spans="2:59" x14ac:dyDescent="0.25">
      <c r="B219" s="8" t="s">
        <v>89</v>
      </c>
      <c r="C219" s="49" t="s">
        <v>55</v>
      </c>
      <c r="D219" s="8">
        <v>25</v>
      </c>
      <c r="E219" s="8">
        <v>1</v>
      </c>
      <c r="F219" s="14">
        <v>7.31</v>
      </c>
      <c r="G219" s="14">
        <f t="shared" si="1"/>
        <v>7.31</v>
      </c>
      <c r="H219" s="7"/>
      <c r="I219" s="23"/>
      <c r="J219" s="23"/>
      <c r="K219" s="109"/>
      <c r="L219" s="23"/>
      <c r="M219" s="23"/>
      <c r="N219" s="109"/>
      <c r="O219" s="23"/>
      <c r="P219" s="23"/>
      <c r="Q219" s="23"/>
      <c r="R219" s="23"/>
      <c r="S219" s="109"/>
      <c r="T219" s="23"/>
      <c r="U219" s="23"/>
      <c r="V219" s="23"/>
      <c r="W219" s="109"/>
      <c r="X219" s="109"/>
      <c r="Y219" s="109"/>
      <c r="Z219" s="109"/>
      <c r="AA219" s="109"/>
      <c r="AB219" s="109"/>
      <c r="AC219" s="109"/>
      <c r="AD219" s="23"/>
      <c r="AE219" s="23" t="s">
        <v>353</v>
      </c>
      <c r="AF219" s="23" t="s">
        <v>56</v>
      </c>
      <c r="AG219" s="23">
        <v>100</v>
      </c>
      <c r="AH219" s="23">
        <v>1</v>
      </c>
      <c r="AI219" s="23">
        <v>2.27</v>
      </c>
      <c r="AJ219" s="23">
        <f t="shared" si="2"/>
        <v>2.27</v>
      </c>
      <c r="AK219" s="23"/>
      <c r="AL219" s="23"/>
      <c r="AM219" s="23">
        <v>1</v>
      </c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 t="s">
        <v>378</v>
      </c>
      <c r="BC219" s="125" t="s">
        <v>428</v>
      </c>
      <c r="BD219" s="23">
        <f>SUMIF(AS:AS,"75",AY:AY)+SUMIF(AG:AG,"75",AN:AN)</f>
        <v>1</v>
      </c>
      <c r="BE219" s="23"/>
      <c r="BF219" s="23"/>
      <c r="BG219" s="23"/>
    </row>
    <row r="220" spans="2:59" x14ac:dyDescent="0.25">
      <c r="B220" s="8" t="s">
        <v>89</v>
      </c>
      <c r="C220" s="49" t="s">
        <v>55</v>
      </c>
      <c r="D220" s="8">
        <v>25</v>
      </c>
      <c r="E220" s="8">
        <v>1</v>
      </c>
      <c r="F220" s="14">
        <v>2.75</v>
      </c>
      <c r="G220" s="14">
        <f t="shared" si="1"/>
        <v>2.75</v>
      </c>
      <c r="H220" s="7"/>
      <c r="I220" s="23"/>
      <c r="J220" s="23"/>
      <c r="K220" s="109"/>
      <c r="L220" s="23"/>
      <c r="M220" s="23"/>
      <c r="N220" s="109"/>
      <c r="O220" s="23"/>
      <c r="P220" s="23"/>
      <c r="Q220" s="23"/>
      <c r="R220" s="23"/>
      <c r="S220" s="109"/>
      <c r="T220" s="23"/>
      <c r="U220" s="23"/>
      <c r="V220" s="23"/>
      <c r="W220" s="109"/>
      <c r="X220" s="109"/>
      <c r="Y220" s="109"/>
      <c r="Z220" s="109"/>
      <c r="AA220" s="109"/>
      <c r="AB220" s="109"/>
      <c r="AC220" s="109"/>
      <c r="AD220" s="23"/>
      <c r="AE220" s="23" t="s">
        <v>353</v>
      </c>
      <c r="AF220" s="23" t="s">
        <v>53</v>
      </c>
      <c r="AG220" s="23">
        <v>100</v>
      </c>
      <c r="AH220" s="23">
        <v>1</v>
      </c>
      <c r="AI220" s="23">
        <v>7.03</v>
      </c>
      <c r="AJ220" s="23">
        <f t="shared" si="2"/>
        <v>7.03</v>
      </c>
      <c r="AK220" s="23"/>
      <c r="AL220" s="23"/>
      <c r="AM220" s="23">
        <v>2</v>
      </c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 t="s">
        <v>378</v>
      </c>
      <c r="BC220" s="125" t="s">
        <v>429</v>
      </c>
      <c r="BD220" s="23">
        <f>SUMIF(AS:AS,"50",AY:AY)+SUMIF(AG:AG,"50",AN:AN)</f>
        <v>8</v>
      </c>
      <c r="BE220" s="23"/>
      <c r="BF220" s="23"/>
      <c r="BG220" s="23"/>
    </row>
    <row r="221" spans="2:59" x14ac:dyDescent="0.25">
      <c r="B221" s="8" t="s">
        <v>89</v>
      </c>
      <c r="C221" s="49" t="s">
        <v>55</v>
      </c>
      <c r="D221" s="8">
        <v>25</v>
      </c>
      <c r="E221" s="8">
        <v>1</v>
      </c>
      <c r="F221" s="14">
        <v>0.63</v>
      </c>
      <c r="G221" s="14">
        <f t="shared" si="1"/>
        <v>0.63</v>
      </c>
      <c r="H221" s="7"/>
      <c r="I221" s="23"/>
      <c r="J221" s="23"/>
      <c r="K221" s="109"/>
      <c r="L221" s="23"/>
      <c r="M221" s="23"/>
      <c r="N221" s="109"/>
      <c r="O221" s="23"/>
      <c r="P221" s="23"/>
      <c r="Q221" s="23"/>
      <c r="R221" s="23"/>
      <c r="S221" s="109"/>
      <c r="T221" s="23"/>
      <c r="U221" s="23"/>
      <c r="V221" s="23"/>
      <c r="W221" s="109"/>
      <c r="X221" s="109"/>
      <c r="Y221" s="109"/>
      <c r="Z221" s="109"/>
      <c r="AA221" s="109"/>
      <c r="AB221" s="109"/>
      <c r="AC221" s="109"/>
      <c r="AD221" s="23"/>
      <c r="AE221" s="23" t="s">
        <v>353</v>
      </c>
      <c r="AF221" s="23" t="s">
        <v>56</v>
      </c>
      <c r="AG221" s="23">
        <v>100</v>
      </c>
      <c r="AH221" s="23">
        <v>1</v>
      </c>
      <c r="AI221" s="23">
        <v>0.71</v>
      </c>
      <c r="AJ221" s="23">
        <f t="shared" si="2"/>
        <v>0.71</v>
      </c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 t="s">
        <v>378</v>
      </c>
      <c r="BC221" s="125" t="s">
        <v>430</v>
      </c>
      <c r="BD221" s="23">
        <f>SUMIF(AS:AS,"40",AY:AY)+SUMIF(AG:AG,"40",AN:AN)</f>
        <v>0</v>
      </c>
      <c r="BE221" s="23"/>
      <c r="BF221" s="23"/>
      <c r="BG221" s="23"/>
    </row>
    <row r="222" spans="2:59" x14ac:dyDescent="0.25">
      <c r="B222" s="8" t="s">
        <v>89</v>
      </c>
      <c r="C222" s="49" t="s">
        <v>55</v>
      </c>
      <c r="D222" s="8">
        <v>25</v>
      </c>
      <c r="E222" s="8">
        <v>1</v>
      </c>
      <c r="F222" s="14">
        <v>0.38</v>
      </c>
      <c r="G222" s="14">
        <f t="shared" si="1"/>
        <v>0.38</v>
      </c>
      <c r="H222" s="7"/>
      <c r="I222" s="23"/>
      <c r="J222" s="23"/>
      <c r="K222" s="109"/>
      <c r="L222" s="23"/>
      <c r="M222" s="23"/>
      <c r="N222" s="109"/>
      <c r="O222" s="23"/>
      <c r="P222" s="23"/>
      <c r="Q222" s="23"/>
      <c r="R222" s="23"/>
      <c r="S222" s="109"/>
      <c r="T222" s="23"/>
      <c r="U222" s="23"/>
      <c r="V222" s="23"/>
      <c r="W222" s="109"/>
      <c r="X222" s="109"/>
      <c r="Y222" s="109"/>
      <c r="Z222" s="109"/>
      <c r="AA222" s="109"/>
      <c r="AB222" s="109"/>
      <c r="AC222" s="109"/>
      <c r="AD222" s="23"/>
      <c r="AE222" s="23" t="s">
        <v>376</v>
      </c>
      <c r="AF222" s="23" t="s">
        <v>55</v>
      </c>
      <c r="AG222" s="23">
        <v>100</v>
      </c>
      <c r="AH222" s="23">
        <v>1</v>
      </c>
      <c r="AI222" s="23">
        <v>2.72</v>
      </c>
      <c r="AJ222" s="23">
        <f t="shared" si="2"/>
        <v>2.72</v>
      </c>
      <c r="AK222" s="23"/>
      <c r="AL222" s="23"/>
      <c r="AM222" s="23"/>
      <c r="AN222" s="23">
        <v>2</v>
      </c>
      <c r="AO222" s="23" t="s">
        <v>386</v>
      </c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 t="s">
        <v>378</v>
      </c>
      <c r="BC222" s="125" t="s">
        <v>424</v>
      </c>
      <c r="BD222" s="23">
        <f>4+2+2</f>
        <v>8</v>
      </c>
      <c r="BE222" s="23"/>
      <c r="BF222" s="23"/>
      <c r="BG222" s="23"/>
    </row>
    <row r="223" spans="2:59" x14ac:dyDescent="0.25">
      <c r="B223" s="8" t="s">
        <v>89</v>
      </c>
      <c r="C223" s="49" t="s">
        <v>53</v>
      </c>
      <c r="D223" s="8">
        <v>25</v>
      </c>
      <c r="E223" s="8">
        <v>1</v>
      </c>
      <c r="F223" s="14">
        <v>2.76</v>
      </c>
      <c r="G223" s="14">
        <f t="shared" si="1"/>
        <v>2.76</v>
      </c>
      <c r="H223" s="7"/>
      <c r="I223" s="23"/>
      <c r="J223" s="23"/>
      <c r="K223" s="109"/>
      <c r="L223" s="23"/>
      <c r="M223" s="23"/>
      <c r="N223" s="109"/>
      <c r="O223" s="23"/>
      <c r="P223" s="23"/>
      <c r="Q223" s="23"/>
      <c r="R223" s="23"/>
      <c r="S223" s="109"/>
      <c r="T223" s="23"/>
      <c r="U223" s="23"/>
      <c r="V223" s="23"/>
      <c r="W223" s="109"/>
      <c r="X223" s="109"/>
      <c r="Y223" s="109"/>
      <c r="Z223" s="109"/>
      <c r="AA223" s="109"/>
      <c r="AB223" s="109"/>
      <c r="AC223" s="109"/>
      <c r="AD223" s="23"/>
      <c r="AE223" s="23" t="s">
        <v>376</v>
      </c>
      <c r="AF223" s="23" t="s">
        <v>56</v>
      </c>
      <c r="AG223" s="23">
        <v>100</v>
      </c>
      <c r="AH223" s="23">
        <v>1</v>
      </c>
      <c r="AI223" s="23">
        <v>0.86</v>
      </c>
      <c r="AJ223" s="23">
        <f t="shared" si="2"/>
        <v>0.86</v>
      </c>
      <c r="AK223" s="23"/>
      <c r="AL223" s="23">
        <v>2</v>
      </c>
      <c r="AM223" s="23">
        <v>2</v>
      </c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 t="s">
        <v>378</v>
      </c>
      <c r="BC223" s="125" t="s">
        <v>425</v>
      </c>
      <c r="BD223" s="23">
        <f>4+2</f>
        <v>6</v>
      </c>
      <c r="BE223" s="23"/>
      <c r="BF223" s="23"/>
      <c r="BG223" s="23"/>
    </row>
    <row r="224" spans="2:59" x14ac:dyDescent="0.25">
      <c r="B224" s="8" t="s">
        <v>89</v>
      </c>
      <c r="C224" s="49" t="s">
        <v>53</v>
      </c>
      <c r="D224" s="8">
        <v>25</v>
      </c>
      <c r="E224" s="8">
        <v>1</v>
      </c>
      <c r="F224" s="14">
        <v>1.0900000000000001</v>
      </c>
      <c r="G224" s="14">
        <f t="shared" si="1"/>
        <v>1.0900000000000001</v>
      </c>
      <c r="H224" s="7"/>
      <c r="I224" s="23"/>
      <c r="J224" s="23"/>
      <c r="K224" s="109"/>
      <c r="L224" s="23"/>
      <c r="M224" s="23"/>
      <c r="N224" s="109"/>
      <c r="O224" s="23"/>
      <c r="P224" s="23"/>
      <c r="Q224" s="23"/>
      <c r="R224" s="23"/>
      <c r="S224" s="109"/>
      <c r="T224" s="23"/>
      <c r="U224" s="23"/>
      <c r="V224" s="23"/>
      <c r="W224" s="109"/>
      <c r="X224" s="109"/>
      <c r="Y224" s="109"/>
      <c r="Z224" s="109"/>
      <c r="AA224" s="109"/>
      <c r="AB224" s="109"/>
      <c r="AC224" s="109"/>
      <c r="AD224" s="23"/>
      <c r="AE224" s="23" t="s">
        <v>376</v>
      </c>
      <c r="AF224" s="23" t="s">
        <v>56</v>
      </c>
      <c r="AG224" s="23">
        <v>50</v>
      </c>
      <c r="AH224" s="23">
        <v>1</v>
      </c>
      <c r="AI224" s="23">
        <v>0.46</v>
      </c>
      <c r="AJ224" s="23">
        <f t="shared" si="2"/>
        <v>0.46</v>
      </c>
      <c r="AK224" s="23">
        <v>1</v>
      </c>
      <c r="AL224" s="23"/>
      <c r="AM224" s="23">
        <v>2</v>
      </c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 t="s">
        <v>378</v>
      </c>
      <c r="BC224" s="125" t="s">
        <v>426</v>
      </c>
      <c r="BD224" s="23">
        <v>1</v>
      </c>
      <c r="BE224" s="23"/>
      <c r="BF224" s="23"/>
      <c r="BG224" s="23"/>
    </row>
    <row r="225" spans="2:59" x14ac:dyDescent="0.25">
      <c r="B225" s="8" t="s">
        <v>89</v>
      </c>
      <c r="C225" s="49" t="s">
        <v>55</v>
      </c>
      <c r="D225" s="8">
        <v>25</v>
      </c>
      <c r="E225" s="8">
        <v>1</v>
      </c>
      <c r="F225" s="14">
        <v>3.81</v>
      </c>
      <c r="G225" s="14">
        <f t="shared" si="1"/>
        <v>3.81</v>
      </c>
      <c r="H225" s="7"/>
      <c r="I225" s="23"/>
      <c r="J225" s="23"/>
      <c r="K225" s="109"/>
      <c r="L225" s="23"/>
      <c r="M225" s="23"/>
      <c r="N225" s="109"/>
      <c r="O225" s="23"/>
      <c r="P225" s="23"/>
      <c r="Q225" s="23"/>
      <c r="R225" s="23"/>
      <c r="S225" s="109"/>
      <c r="T225" s="23"/>
      <c r="U225" s="23"/>
      <c r="V225" s="23"/>
      <c r="W225" s="109"/>
      <c r="X225" s="109"/>
      <c r="Y225" s="109"/>
      <c r="Z225" s="109"/>
      <c r="AA225" s="109"/>
      <c r="AB225" s="109"/>
      <c r="AC225" s="109"/>
      <c r="AD225" s="23"/>
      <c r="AE225" s="23" t="s">
        <v>376</v>
      </c>
      <c r="AF225" s="23" t="s">
        <v>53</v>
      </c>
      <c r="AG225" s="23">
        <v>50</v>
      </c>
      <c r="AH225" s="23">
        <v>1</v>
      </c>
      <c r="AI225" s="23">
        <v>0.55000000000000004</v>
      </c>
      <c r="AJ225" s="23">
        <f t="shared" si="2"/>
        <v>0.55000000000000004</v>
      </c>
      <c r="AK225" s="23"/>
      <c r="AL225" s="23"/>
      <c r="AM225" s="23">
        <v>1</v>
      </c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125"/>
      <c r="BD225" s="23"/>
      <c r="BE225" s="23"/>
      <c r="BF225" s="23"/>
      <c r="BG225" s="23"/>
    </row>
    <row r="226" spans="2:59" x14ac:dyDescent="0.25">
      <c r="B226" s="8" t="s">
        <v>89</v>
      </c>
      <c r="C226" s="49" t="s">
        <v>55</v>
      </c>
      <c r="D226" s="8">
        <v>25</v>
      </c>
      <c r="E226" s="8">
        <v>1</v>
      </c>
      <c r="F226" s="14">
        <v>0.35</v>
      </c>
      <c r="G226" s="14">
        <f t="shared" si="1"/>
        <v>0.35</v>
      </c>
      <c r="H226" s="7"/>
      <c r="I226" s="23"/>
      <c r="J226" s="23"/>
      <c r="K226" s="109"/>
      <c r="L226" s="23"/>
      <c r="M226" s="23"/>
      <c r="N226" s="109"/>
      <c r="O226" s="23"/>
      <c r="P226" s="23"/>
      <c r="Q226" s="23"/>
      <c r="R226" s="23"/>
      <c r="S226" s="109"/>
      <c r="T226" s="23"/>
      <c r="U226" s="23"/>
      <c r="V226" s="23"/>
      <c r="W226" s="109"/>
      <c r="X226" s="109"/>
      <c r="Y226" s="109"/>
      <c r="Z226" s="109"/>
      <c r="AA226" s="109"/>
      <c r="AB226" s="109"/>
      <c r="AC226" s="109"/>
      <c r="AD226" s="23"/>
      <c r="AE226" s="23" t="s">
        <v>376</v>
      </c>
      <c r="AF226" s="23" t="s">
        <v>55</v>
      </c>
      <c r="AG226" s="23">
        <v>100</v>
      </c>
      <c r="AH226" s="23">
        <v>1</v>
      </c>
      <c r="AI226" s="23">
        <v>1.48</v>
      </c>
      <c r="AJ226" s="23">
        <f t="shared" si="2"/>
        <v>1.48</v>
      </c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</row>
    <row r="227" spans="2:59" x14ac:dyDescent="0.25">
      <c r="B227" s="8" t="s">
        <v>92</v>
      </c>
      <c r="C227" s="49" t="s">
        <v>101</v>
      </c>
      <c r="D227" s="8">
        <v>32</v>
      </c>
      <c r="E227" s="8">
        <v>1</v>
      </c>
      <c r="F227" s="14">
        <v>3</v>
      </c>
      <c r="G227" s="14">
        <f t="shared" ref="G227:G290" si="9">F227*E227</f>
        <v>3</v>
      </c>
      <c r="H227" s="7"/>
      <c r="I227" s="23"/>
      <c r="J227" s="23"/>
      <c r="K227" s="109"/>
      <c r="L227" s="23"/>
      <c r="M227" s="23"/>
      <c r="N227" s="109"/>
      <c r="O227" s="23"/>
      <c r="P227" s="23"/>
      <c r="Q227" s="23"/>
      <c r="R227" s="23"/>
      <c r="S227" s="109"/>
      <c r="T227" s="23"/>
      <c r="U227" s="23"/>
      <c r="V227" s="23"/>
      <c r="W227" s="109"/>
      <c r="X227" s="109"/>
      <c r="Y227" s="109"/>
      <c r="Z227" s="109"/>
      <c r="AA227" s="109"/>
      <c r="AB227" s="109"/>
      <c r="AC227" s="109"/>
      <c r="AD227" s="23"/>
      <c r="AE227" s="23" t="s">
        <v>376</v>
      </c>
      <c r="AF227" s="23" t="s">
        <v>56</v>
      </c>
      <c r="AG227" s="23">
        <v>100</v>
      </c>
      <c r="AH227" s="23">
        <v>1</v>
      </c>
      <c r="AI227" s="23">
        <v>0.44</v>
      </c>
      <c r="AJ227" s="23">
        <f t="shared" si="2"/>
        <v>0.44</v>
      </c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</row>
    <row r="228" spans="2:59" x14ac:dyDescent="0.25">
      <c r="B228" s="8" t="s">
        <v>92</v>
      </c>
      <c r="C228" s="49" t="s">
        <v>53</v>
      </c>
      <c r="D228" s="8">
        <v>25</v>
      </c>
      <c r="E228" s="8">
        <v>1</v>
      </c>
      <c r="F228" s="14">
        <v>2.2999999999999998</v>
      </c>
      <c r="G228" s="14">
        <f t="shared" si="9"/>
        <v>2.2999999999999998</v>
      </c>
      <c r="H228" s="7"/>
      <c r="I228" s="23"/>
      <c r="J228" s="23"/>
      <c r="K228" s="109"/>
      <c r="L228" s="23"/>
      <c r="M228" s="23"/>
      <c r="N228" s="109"/>
      <c r="O228" s="23"/>
      <c r="P228" s="23"/>
      <c r="Q228" s="23"/>
      <c r="R228" s="23"/>
      <c r="S228" s="109"/>
      <c r="T228" s="23"/>
      <c r="U228" s="23"/>
      <c r="V228" s="23"/>
      <c r="W228" s="109"/>
      <c r="X228" s="109"/>
      <c r="Y228" s="109"/>
      <c r="Z228" s="109"/>
      <c r="AA228" s="109"/>
      <c r="AB228" s="109"/>
      <c r="AC228" s="109"/>
      <c r="AD228" s="23"/>
      <c r="AE228" s="23" t="s">
        <v>376</v>
      </c>
      <c r="AF228" s="23" t="s">
        <v>53</v>
      </c>
      <c r="AG228" s="23">
        <v>100</v>
      </c>
      <c r="AH228" s="23">
        <v>1</v>
      </c>
      <c r="AI228" s="23">
        <v>0.3</v>
      </c>
      <c r="AJ228" s="23">
        <f t="shared" si="2"/>
        <v>0.3</v>
      </c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</row>
    <row r="229" spans="2:59" x14ac:dyDescent="0.25">
      <c r="B229" s="8" t="s">
        <v>92</v>
      </c>
      <c r="C229" s="49" t="s">
        <v>55</v>
      </c>
      <c r="D229" s="8">
        <v>25</v>
      </c>
      <c r="E229" s="8">
        <v>1</v>
      </c>
      <c r="F229" s="14">
        <v>0.3</v>
      </c>
      <c r="G229" s="14">
        <f t="shared" si="9"/>
        <v>0.3</v>
      </c>
      <c r="H229" s="7"/>
      <c r="I229" s="23"/>
      <c r="J229" s="23"/>
      <c r="K229" s="109"/>
      <c r="L229" s="23"/>
      <c r="M229" s="23"/>
      <c r="N229" s="109"/>
      <c r="O229" s="23"/>
      <c r="P229" s="23"/>
      <c r="Q229" s="23"/>
      <c r="R229" s="23"/>
      <c r="S229" s="109"/>
      <c r="T229" s="23"/>
      <c r="U229" s="23"/>
      <c r="V229" s="23"/>
      <c r="W229" s="109"/>
      <c r="X229" s="109"/>
      <c r="Y229" s="109"/>
      <c r="Z229" s="109"/>
      <c r="AA229" s="109"/>
      <c r="AB229" s="109"/>
      <c r="AC229" s="109"/>
      <c r="AD229" s="23"/>
      <c r="AE229" s="23" t="s">
        <v>376</v>
      </c>
      <c r="AF229" s="23" t="s">
        <v>56</v>
      </c>
      <c r="AG229" s="23">
        <v>50</v>
      </c>
      <c r="AH229" s="23">
        <v>1</v>
      </c>
      <c r="AI229" s="23">
        <v>0.2</v>
      </c>
      <c r="AJ229" s="23">
        <f t="shared" si="2"/>
        <v>0.2</v>
      </c>
      <c r="AK229" s="23"/>
      <c r="AL229" s="23">
        <v>4</v>
      </c>
      <c r="AM229" s="23">
        <v>2</v>
      </c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</row>
    <row r="230" spans="2:59" x14ac:dyDescent="0.25">
      <c r="B230" s="8" t="s">
        <v>87</v>
      </c>
      <c r="C230" s="49" t="s">
        <v>101</v>
      </c>
      <c r="D230" s="8">
        <v>50</v>
      </c>
      <c r="E230" s="8">
        <v>1</v>
      </c>
      <c r="F230" s="14">
        <v>3</v>
      </c>
      <c r="G230" s="14">
        <f t="shared" si="9"/>
        <v>3</v>
      </c>
      <c r="H230" s="7"/>
      <c r="I230" s="23"/>
      <c r="J230" s="23"/>
      <c r="K230" s="109"/>
      <c r="L230" s="23"/>
      <c r="M230" s="23"/>
      <c r="N230" s="109"/>
      <c r="O230" s="23"/>
      <c r="P230" s="23"/>
      <c r="Q230" s="23"/>
      <c r="R230" s="23"/>
      <c r="S230" s="109"/>
      <c r="T230" s="23"/>
      <c r="U230" s="23"/>
      <c r="V230" s="23"/>
      <c r="W230" s="109"/>
      <c r="X230" s="109"/>
      <c r="Y230" s="109"/>
      <c r="Z230" s="109"/>
      <c r="AA230" s="109"/>
      <c r="AB230" s="109"/>
      <c r="AC230" s="109"/>
      <c r="AD230" s="23"/>
      <c r="AE230" s="23" t="s">
        <v>376</v>
      </c>
      <c r="AF230" s="23" t="s">
        <v>53</v>
      </c>
      <c r="AG230" s="23">
        <v>50</v>
      </c>
      <c r="AH230" s="23">
        <v>1</v>
      </c>
      <c r="AI230" s="23">
        <v>0.72</v>
      </c>
      <c r="AJ230" s="23">
        <f t="shared" si="2"/>
        <v>0.72</v>
      </c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</row>
    <row r="231" spans="2:59" x14ac:dyDescent="0.25">
      <c r="B231" s="8" t="s">
        <v>87</v>
      </c>
      <c r="C231" s="49" t="s">
        <v>53</v>
      </c>
      <c r="D231" s="8">
        <v>32</v>
      </c>
      <c r="E231" s="8">
        <v>1</v>
      </c>
      <c r="F231" s="14">
        <v>0.4</v>
      </c>
      <c r="G231" s="14">
        <f t="shared" si="9"/>
        <v>0.4</v>
      </c>
      <c r="H231" s="7"/>
      <c r="I231" s="23"/>
      <c r="J231" s="23"/>
      <c r="K231" s="109"/>
      <c r="L231" s="23"/>
      <c r="M231" s="23"/>
      <c r="N231" s="109"/>
      <c r="O231" s="23"/>
      <c r="P231" s="23"/>
      <c r="Q231" s="23"/>
      <c r="R231" s="23"/>
      <c r="S231" s="109"/>
      <c r="T231" s="23"/>
      <c r="U231" s="23"/>
      <c r="V231" s="23"/>
      <c r="W231" s="109"/>
      <c r="X231" s="109"/>
      <c r="Y231" s="109"/>
      <c r="Z231" s="109"/>
      <c r="AA231" s="109"/>
      <c r="AB231" s="109"/>
      <c r="AC231" s="109"/>
      <c r="AD231" s="23"/>
      <c r="AE231" s="23" t="s">
        <v>376</v>
      </c>
      <c r="AF231" s="23" t="s">
        <v>55</v>
      </c>
      <c r="AG231" s="23">
        <v>40</v>
      </c>
      <c r="AH231" s="23">
        <v>1</v>
      </c>
      <c r="AI231" s="23">
        <v>1.48</v>
      </c>
      <c r="AJ231" s="23">
        <f t="shared" si="2"/>
        <v>1.48</v>
      </c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</row>
    <row r="232" spans="2:59" x14ac:dyDescent="0.25">
      <c r="B232" s="8" t="s">
        <v>87</v>
      </c>
      <c r="C232" s="49" t="s">
        <v>53</v>
      </c>
      <c r="D232" s="8">
        <v>25</v>
      </c>
      <c r="E232" s="8">
        <v>2</v>
      </c>
      <c r="F232" s="14">
        <v>1.33</v>
      </c>
      <c r="G232" s="14">
        <f t="shared" si="9"/>
        <v>2.66</v>
      </c>
      <c r="H232" s="7"/>
      <c r="I232" s="23"/>
      <c r="J232" s="23"/>
      <c r="K232" s="109"/>
      <c r="L232" s="23"/>
      <c r="M232" s="23"/>
      <c r="N232" s="109"/>
      <c r="O232" s="23"/>
      <c r="P232" s="23"/>
      <c r="Q232" s="23"/>
      <c r="R232" s="23"/>
      <c r="S232" s="109"/>
      <c r="T232" s="23"/>
      <c r="U232" s="23"/>
      <c r="V232" s="23"/>
      <c r="W232" s="109"/>
      <c r="X232" s="109"/>
      <c r="Y232" s="109"/>
      <c r="Z232" s="109"/>
      <c r="AA232" s="109"/>
      <c r="AB232" s="109"/>
      <c r="AC232" s="109"/>
      <c r="AD232" s="23"/>
      <c r="AE232" s="23" t="s">
        <v>376</v>
      </c>
      <c r="AF232" s="23" t="s">
        <v>56</v>
      </c>
      <c r="AG232" s="23">
        <v>40</v>
      </c>
      <c r="AH232" s="23">
        <v>1</v>
      </c>
      <c r="AI232" s="23">
        <v>0.2</v>
      </c>
      <c r="AJ232" s="23">
        <f t="shared" si="2"/>
        <v>0.2</v>
      </c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</row>
    <row r="233" spans="2:59" x14ac:dyDescent="0.25">
      <c r="B233" s="8" t="s">
        <v>87</v>
      </c>
      <c r="C233" s="49" t="s">
        <v>53</v>
      </c>
      <c r="D233" s="8">
        <v>25</v>
      </c>
      <c r="E233" s="8">
        <v>2</v>
      </c>
      <c r="F233" s="14">
        <v>0.96</v>
      </c>
      <c r="G233" s="14">
        <f t="shared" si="9"/>
        <v>1.92</v>
      </c>
      <c r="H233" s="7"/>
      <c r="I233" s="23"/>
      <c r="J233" s="23"/>
      <c r="K233" s="109"/>
      <c r="L233" s="23"/>
      <c r="M233" s="23"/>
      <c r="N233" s="109"/>
      <c r="O233" s="23"/>
      <c r="P233" s="23"/>
      <c r="Q233" s="23"/>
      <c r="R233" s="23"/>
      <c r="S233" s="109"/>
      <c r="T233" s="23"/>
      <c r="U233" s="23"/>
      <c r="V233" s="23"/>
      <c r="W233" s="109"/>
      <c r="X233" s="109"/>
      <c r="Y233" s="109"/>
      <c r="Z233" s="109"/>
      <c r="AA233" s="109"/>
      <c r="AB233" s="109"/>
      <c r="AC233" s="109"/>
      <c r="AD233" s="23"/>
      <c r="AE233" s="23" t="s">
        <v>84</v>
      </c>
      <c r="AF233" s="23" t="s">
        <v>53</v>
      </c>
      <c r="AG233" s="23">
        <v>100</v>
      </c>
      <c r="AH233" s="23">
        <v>1</v>
      </c>
      <c r="AI233" s="23">
        <v>2.81</v>
      </c>
      <c r="AJ233" s="23">
        <f t="shared" si="2"/>
        <v>2.81</v>
      </c>
      <c r="AK233" s="23"/>
      <c r="AL233" s="23"/>
      <c r="AM233" s="23"/>
      <c r="AN233" s="23">
        <v>3</v>
      </c>
      <c r="AO233" s="23" t="s">
        <v>387</v>
      </c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</row>
    <row r="234" spans="2:59" x14ac:dyDescent="0.25">
      <c r="B234" s="8" t="s">
        <v>87</v>
      </c>
      <c r="C234" s="49" t="s">
        <v>55</v>
      </c>
      <c r="D234" s="8">
        <v>25</v>
      </c>
      <c r="E234" s="8">
        <v>1</v>
      </c>
      <c r="F234" s="14">
        <v>1.98</v>
      </c>
      <c r="G234" s="14">
        <f t="shared" si="9"/>
        <v>1.98</v>
      </c>
      <c r="H234" s="7"/>
      <c r="I234" s="23"/>
      <c r="J234" s="23"/>
      <c r="K234" s="109"/>
      <c r="L234" s="23"/>
      <c r="M234" s="23"/>
      <c r="N234" s="109"/>
      <c r="O234" s="23"/>
      <c r="P234" s="23"/>
      <c r="Q234" s="23"/>
      <c r="R234" s="23"/>
      <c r="S234" s="109"/>
      <c r="T234" s="23"/>
      <c r="U234" s="23"/>
      <c r="V234" s="23"/>
      <c r="W234" s="109"/>
      <c r="X234" s="109"/>
      <c r="Y234" s="109"/>
      <c r="Z234" s="109"/>
      <c r="AA234" s="109"/>
      <c r="AB234" s="109"/>
      <c r="AC234" s="109"/>
      <c r="AD234" s="23"/>
      <c r="AE234" s="23" t="s">
        <v>84</v>
      </c>
      <c r="AF234" s="23" t="s">
        <v>55</v>
      </c>
      <c r="AG234" s="23">
        <v>100</v>
      </c>
      <c r="AH234" s="23">
        <v>1</v>
      </c>
      <c r="AI234" s="23">
        <v>14.1</v>
      </c>
      <c r="AJ234" s="23">
        <f t="shared" si="2"/>
        <v>14.1</v>
      </c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</row>
    <row r="235" spans="2:59" x14ac:dyDescent="0.25">
      <c r="B235" s="8" t="s">
        <v>87</v>
      </c>
      <c r="C235" s="49" t="s">
        <v>55</v>
      </c>
      <c r="D235" s="8">
        <v>32</v>
      </c>
      <c r="E235" s="8">
        <v>1</v>
      </c>
      <c r="F235" s="14">
        <v>3.62</v>
      </c>
      <c r="G235" s="14">
        <f t="shared" si="9"/>
        <v>3.62</v>
      </c>
      <c r="H235" s="7"/>
      <c r="I235" s="23"/>
      <c r="J235" s="23"/>
      <c r="K235" s="109"/>
      <c r="L235" s="23"/>
      <c r="M235" s="23"/>
      <c r="N235" s="109"/>
      <c r="O235" s="23"/>
      <c r="P235" s="23"/>
      <c r="Q235" s="23"/>
      <c r="R235" s="23"/>
      <c r="S235" s="109"/>
      <c r="T235" s="23"/>
      <c r="U235" s="23"/>
      <c r="V235" s="23"/>
      <c r="W235" s="109"/>
      <c r="X235" s="109"/>
      <c r="Y235" s="109"/>
      <c r="Z235" s="109"/>
      <c r="AA235" s="109"/>
      <c r="AB235" s="109"/>
      <c r="AC235" s="109"/>
      <c r="AD235" s="23"/>
      <c r="AE235" s="23" t="s">
        <v>84</v>
      </c>
      <c r="AF235" s="23" t="s">
        <v>56</v>
      </c>
      <c r="AG235" s="23">
        <v>75</v>
      </c>
      <c r="AH235" s="23">
        <v>1</v>
      </c>
      <c r="AI235" s="23">
        <v>2.54</v>
      </c>
      <c r="AJ235" s="23">
        <f t="shared" si="2"/>
        <v>2.54</v>
      </c>
      <c r="AK235" s="23"/>
      <c r="AL235" s="23"/>
      <c r="AM235" s="23">
        <v>1</v>
      </c>
      <c r="AN235" s="23">
        <v>1</v>
      </c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</row>
    <row r="236" spans="2:59" x14ac:dyDescent="0.25">
      <c r="B236" s="8" t="s">
        <v>146</v>
      </c>
      <c r="C236" s="49" t="s">
        <v>56</v>
      </c>
      <c r="D236" s="8">
        <v>50</v>
      </c>
      <c r="E236" s="8">
        <v>1</v>
      </c>
      <c r="F236" s="14">
        <v>8.6999999999999993</v>
      </c>
      <c r="G236" s="14">
        <f t="shared" si="9"/>
        <v>8.6999999999999993</v>
      </c>
      <c r="H236" s="7"/>
      <c r="I236" s="23"/>
      <c r="J236" s="23"/>
      <c r="K236" s="109"/>
      <c r="L236" s="23"/>
      <c r="M236" s="23"/>
      <c r="N236" s="109"/>
      <c r="O236" s="23"/>
      <c r="P236" s="23"/>
      <c r="Q236" s="23"/>
      <c r="R236" s="23"/>
      <c r="S236" s="109"/>
      <c r="T236" s="23"/>
      <c r="U236" s="23"/>
      <c r="V236" s="23"/>
      <c r="W236" s="109"/>
      <c r="X236" s="109"/>
      <c r="Y236" s="109"/>
      <c r="Z236" s="109"/>
      <c r="AA236" s="109"/>
      <c r="AB236" s="109"/>
      <c r="AC236" s="109"/>
      <c r="AD236" s="23"/>
      <c r="AE236" s="23" t="s">
        <v>84</v>
      </c>
      <c r="AF236" s="23" t="s">
        <v>55</v>
      </c>
      <c r="AG236" s="23">
        <v>75</v>
      </c>
      <c r="AH236" s="23">
        <v>1</v>
      </c>
      <c r="AI236" s="23">
        <v>0.93</v>
      </c>
      <c r="AJ236" s="23">
        <f t="shared" si="2"/>
        <v>0.93</v>
      </c>
      <c r="AK236" s="23"/>
      <c r="AL236" s="23">
        <v>4</v>
      </c>
      <c r="AM236" s="23"/>
      <c r="AN236" s="23"/>
      <c r="AO236" s="23" t="s">
        <v>388</v>
      </c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</row>
    <row r="237" spans="2:59" x14ac:dyDescent="0.25">
      <c r="B237" s="8" t="s">
        <v>146</v>
      </c>
      <c r="C237" s="49" t="s">
        <v>53</v>
      </c>
      <c r="D237" s="8">
        <v>75</v>
      </c>
      <c r="E237" s="8">
        <v>1</v>
      </c>
      <c r="F237" s="14">
        <v>26.17</v>
      </c>
      <c r="G237" s="14">
        <f t="shared" si="9"/>
        <v>26.17</v>
      </c>
      <c r="H237" s="7"/>
      <c r="I237" s="23"/>
      <c r="J237" s="23"/>
      <c r="K237" s="109"/>
      <c r="L237" s="23"/>
      <c r="M237" s="23"/>
      <c r="N237" s="109"/>
      <c r="O237" s="23"/>
      <c r="P237" s="23"/>
      <c r="Q237" s="23"/>
      <c r="R237" s="23"/>
      <c r="S237" s="109"/>
      <c r="T237" s="23"/>
      <c r="U237" s="23"/>
      <c r="V237" s="23"/>
      <c r="W237" s="109"/>
      <c r="X237" s="109"/>
      <c r="Y237" s="109"/>
      <c r="Z237" s="109"/>
      <c r="AA237" s="109"/>
      <c r="AB237" s="109"/>
      <c r="AC237" s="109"/>
      <c r="AD237" s="23"/>
      <c r="AE237" s="23" t="s">
        <v>84</v>
      </c>
      <c r="AF237" s="23" t="s">
        <v>55</v>
      </c>
      <c r="AG237" s="23">
        <v>75</v>
      </c>
      <c r="AH237" s="23">
        <v>1</v>
      </c>
      <c r="AI237" s="23">
        <v>1.85</v>
      </c>
      <c r="AJ237" s="23">
        <f t="shared" si="2"/>
        <v>1.85</v>
      </c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</row>
    <row r="238" spans="2:59" x14ac:dyDescent="0.25">
      <c r="B238" s="8" t="s">
        <v>146</v>
      </c>
      <c r="C238" s="49" t="s">
        <v>55</v>
      </c>
      <c r="D238" s="8">
        <v>50</v>
      </c>
      <c r="E238" s="8">
        <v>1</v>
      </c>
      <c r="F238" s="14">
        <v>6.08</v>
      </c>
      <c r="G238" s="14">
        <f t="shared" si="9"/>
        <v>6.08</v>
      </c>
      <c r="H238" s="7"/>
      <c r="I238" s="23"/>
      <c r="J238" s="23"/>
      <c r="K238" s="109"/>
      <c r="L238" s="23"/>
      <c r="M238" s="23"/>
      <c r="N238" s="109"/>
      <c r="O238" s="23"/>
      <c r="P238" s="23"/>
      <c r="Q238" s="23"/>
      <c r="R238" s="23"/>
      <c r="S238" s="109"/>
      <c r="T238" s="23"/>
      <c r="U238" s="23"/>
      <c r="V238" s="23"/>
      <c r="W238" s="109"/>
      <c r="X238" s="109"/>
      <c r="Y238" s="109"/>
      <c r="Z238" s="109"/>
      <c r="AA238" s="109"/>
      <c r="AB238" s="109"/>
      <c r="AC238" s="109"/>
      <c r="AD238" s="23"/>
      <c r="AE238" s="23" t="s">
        <v>84</v>
      </c>
      <c r="AF238" s="23" t="s">
        <v>56</v>
      </c>
      <c r="AG238" s="23">
        <v>75</v>
      </c>
      <c r="AH238" s="23">
        <v>2</v>
      </c>
      <c r="AI238" s="23">
        <v>1.1399999999999999</v>
      </c>
      <c r="AJ238" s="23">
        <f t="shared" si="2"/>
        <v>2.2799999999999998</v>
      </c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</row>
    <row r="239" spans="2:59" x14ac:dyDescent="0.25">
      <c r="B239" s="8"/>
      <c r="C239" s="49"/>
      <c r="D239" s="8"/>
      <c r="E239" s="8"/>
      <c r="F239" s="14"/>
      <c r="G239" s="14"/>
      <c r="H239" s="7"/>
      <c r="I239" s="23"/>
      <c r="J239" s="23"/>
      <c r="K239" s="109"/>
      <c r="L239" s="23"/>
      <c r="M239" s="23"/>
      <c r="N239" s="109"/>
      <c r="O239" s="23"/>
      <c r="P239" s="23"/>
      <c r="Q239" s="23"/>
      <c r="R239" s="23"/>
      <c r="S239" s="109"/>
      <c r="T239" s="23"/>
      <c r="U239" s="23"/>
      <c r="V239" s="23"/>
      <c r="W239" s="109"/>
      <c r="X239" s="109"/>
      <c r="Y239" s="109"/>
      <c r="Z239" s="109"/>
      <c r="AA239" s="109"/>
      <c r="AB239" s="109"/>
      <c r="AC239" s="109"/>
      <c r="AD239" s="23"/>
      <c r="AE239" s="23" t="s">
        <v>84</v>
      </c>
      <c r="AF239" s="23" t="s">
        <v>101</v>
      </c>
      <c r="AG239" s="23">
        <v>50</v>
      </c>
      <c r="AH239" s="23">
        <v>4</v>
      </c>
      <c r="AI239" s="23">
        <v>0.5</v>
      </c>
      <c r="AJ239" s="23">
        <f t="shared" si="2"/>
        <v>2</v>
      </c>
      <c r="AK239" s="23"/>
      <c r="AL239" s="23">
        <v>4</v>
      </c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</row>
    <row r="240" spans="2:59" x14ac:dyDescent="0.25">
      <c r="B240" s="8" t="s">
        <v>147</v>
      </c>
      <c r="C240" s="49" t="s">
        <v>56</v>
      </c>
      <c r="D240" s="8">
        <v>50</v>
      </c>
      <c r="E240" s="8">
        <v>1</v>
      </c>
      <c r="F240" s="14">
        <v>10.97</v>
      </c>
      <c r="G240" s="14">
        <f t="shared" ref="G240:G247" si="10">F240*E240</f>
        <v>10.97</v>
      </c>
      <c r="H240" s="7"/>
      <c r="I240" s="23"/>
      <c r="J240" s="23"/>
      <c r="K240" s="109"/>
      <c r="L240" s="23"/>
      <c r="M240" s="23"/>
      <c r="N240" s="109"/>
      <c r="O240" s="23"/>
      <c r="P240" s="23"/>
      <c r="Q240" s="23"/>
      <c r="R240" s="23"/>
      <c r="S240" s="109"/>
      <c r="T240" s="23"/>
      <c r="U240" s="23"/>
      <c r="V240" s="23"/>
      <c r="W240" s="109"/>
      <c r="X240" s="109"/>
      <c r="Y240" s="109"/>
      <c r="Z240" s="109"/>
      <c r="AA240" s="109"/>
      <c r="AB240" s="109"/>
      <c r="AC240" s="109"/>
      <c r="AD240" s="23"/>
      <c r="AE240" s="23" t="s">
        <v>350</v>
      </c>
      <c r="AF240" s="23" t="s">
        <v>55</v>
      </c>
      <c r="AG240" s="23">
        <v>50</v>
      </c>
      <c r="AH240" s="23">
        <v>1</v>
      </c>
      <c r="AI240" s="23">
        <v>6.35</v>
      </c>
      <c r="AJ240" s="23">
        <f t="shared" si="2"/>
        <v>6.35</v>
      </c>
      <c r="AK240" s="23">
        <v>2</v>
      </c>
      <c r="AL240" s="23">
        <v>4</v>
      </c>
      <c r="AM240" s="23"/>
      <c r="AN240" s="23">
        <v>2</v>
      </c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</row>
    <row r="241" spans="2:59" x14ac:dyDescent="0.25">
      <c r="B241" s="8" t="s">
        <v>147</v>
      </c>
      <c r="C241" s="49" t="s">
        <v>53</v>
      </c>
      <c r="D241" s="8">
        <v>75</v>
      </c>
      <c r="E241" s="8">
        <v>1</v>
      </c>
      <c r="F241" s="14">
        <v>24.64</v>
      </c>
      <c r="G241" s="14">
        <f t="shared" si="10"/>
        <v>24.64</v>
      </c>
      <c r="H241" s="7"/>
      <c r="I241" s="23"/>
      <c r="J241" s="23"/>
      <c r="K241" s="109"/>
      <c r="L241" s="23"/>
      <c r="M241" s="23"/>
      <c r="N241" s="109"/>
      <c r="O241" s="23"/>
      <c r="P241" s="23"/>
      <c r="Q241" s="23"/>
      <c r="R241" s="23"/>
      <c r="S241" s="109"/>
      <c r="T241" s="23"/>
      <c r="U241" s="23"/>
      <c r="V241" s="23"/>
      <c r="W241" s="109"/>
      <c r="X241" s="109"/>
      <c r="Y241" s="109"/>
      <c r="Z241" s="109"/>
      <c r="AA241" s="109"/>
      <c r="AB241" s="109"/>
      <c r="AC241" s="109"/>
      <c r="AD241" s="23"/>
      <c r="AE241" s="23" t="s">
        <v>374</v>
      </c>
      <c r="AF241" s="23" t="s">
        <v>53</v>
      </c>
      <c r="AG241" s="23">
        <v>50</v>
      </c>
      <c r="AH241" s="23">
        <v>1</v>
      </c>
      <c r="AI241" s="23">
        <v>3.92</v>
      </c>
      <c r="AJ241" s="23">
        <f t="shared" si="2"/>
        <v>3.92</v>
      </c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</row>
    <row r="242" spans="2:59" x14ac:dyDescent="0.25">
      <c r="B242" s="8" t="s">
        <v>147</v>
      </c>
      <c r="C242" s="49" t="s">
        <v>55</v>
      </c>
      <c r="D242" s="8">
        <v>50</v>
      </c>
      <c r="E242" s="8">
        <v>1</v>
      </c>
      <c r="F242" s="14">
        <v>3.63</v>
      </c>
      <c r="G242" s="14">
        <f t="shared" si="10"/>
        <v>3.63</v>
      </c>
      <c r="H242" s="7"/>
      <c r="I242" s="23"/>
      <c r="J242" s="23"/>
      <c r="K242" s="109"/>
      <c r="L242" s="23"/>
      <c r="M242" s="23"/>
      <c r="N242" s="109"/>
      <c r="O242" s="23"/>
      <c r="P242" s="23"/>
      <c r="Q242" s="23"/>
      <c r="R242" s="23"/>
      <c r="S242" s="109"/>
      <c r="T242" s="23"/>
      <c r="U242" s="23"/>
      <c r="V242" s="23"/>
      <c r="W242" s="109"/>
      <c r="X242" s="109"/>
      <c r="Y242" s="109"/>
      <c r="Z242" s="109"/>
      <c r="AA242" s="109"/>
      <c r="AB242" s="109"/>
      <c r="AC242" s="109"/>
      <c r="AD242" s="23"/>
      <c r="AE242" s="23" t="s">
        <v>374</v>
      </c>
      <c r="AF242" s="23" t="s">
        <v>55</v>
      </c>
      <c r="AG242" s="23">
        <v>50</v>
      </c>
      <c r="AH242" s="23">
        <v>1</v>
      </c>
      <c r="AI242" s="23">
        <v>6.32</v>
      </c>
      <c r="AJ242" s="23">
        <f t="shared" ref="AJ242:AJ249" si="11">AI242*AH242</f>
        <v>6.32</v>
      </c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</row>
    <row r="243" spans="2:59" x14ac:dyDescent="0.25">
      <c r="B243" s="8" t="s">
        <v>149</v>
      </c>
      <c r="C243" s="49" t="s">
        <v>55</v>
      </c>
      <c r="D243" s="8">
        <v>25</v>
      </c>
      <c r="E243" s="8">
        <v>24</v>
      </c>
      <c r="F243" s="14">
        <v>2.4</v>
      </c>
      <c r="G243" s="14">
        <f t="shared" si="10"/>
        <v>57.599999999999994</v>
      </c>
      <c r="H243" s="7"/>
      <c r="I243" s="23"/>
      <c r="J243" s="23"/>
      <c r="K243" s="109"/>
      <c r="L243" s="23"/>
      <c r="M243" s="23"/>
      <c r="N243" s="109"/>
      <c r="O243" s="23"/>
      <c r="P243" s="23"/>
      <c r="Q243" s="23"/>
      <c r="R243" s="23"/>
      <c r="S243" s="109"/>
      <c r="T243" s="23"/>
      <c r="U243" s="23"/>
      <c r="V243" s="23"/>
      <c r="W243" s="109"/>
      <c r="X243" s="109"/>
      <c r="Y243" s="109"/>
      <c r="Z243" s="109"/>
      <c r="AA243" s="109"/>
      <c r="AB243" s="109"/>
      <c r="AC243" s="109"/>
      <c r="AD243" s="23"/>
      <c r="AE243" s="23" t="s">
        <v>374</v>
      </c>
      <c r="AF243" s="23" t="s">
        <v>56</v>
      </c>
      <c r="AG243" s="23">
        <v>50</v>
      </c>
      <c r="AH243" s="23">
        <v>1</v>
      </c>
      <c r="AI243" s="23">
        <v>0.67</v>
      </c>
      <c r="AJ243" s="23">
        <f t="shared" si="11"/>
        <v>0.67</v>
      </c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</row>
    <row r="244" spans="2:59" x14ac:dyDescent="0.25">
      <c r="B244" s="8" t="s">
        <v>148</v>
      </c>
      <c r="C244" s="49" t="s">
        <v>55</v>
      </c>
      <c r="D244" s="8">
        <v>25</v>
      </c>
      <c r="E244" s="8">
        <v>3</v>
      </c>
      <c r="F244" s="14">
        <v>0.5</v>
      </c>
      <c r="G244" s="14">
        <f t="shared" si="10"/>
        <v>1.5</v>
      </c>
      <c r="H244" s="7"/>
      <c r="I244" s="23"/>
      <c r="J244" s="23"/>
      <c r="K244" s="109"/>
      <c r="L244" s="23"/>
      <c r="M244" s="23"/>
      <c r="N244" s="109"/>
      <c r="O244" s="23"/>
      <c r="P244" s="23"/>
      <c r="Q244" s="23"/>
      <c r="R244" s="23"/>
      <c r="S244" s="109"/>
      <c r="T244" s="23"/>
      <c r="U244" s="23"/>
      <c r="V244" s="23"/>
      <c r="W244" s="109"/>
      <c r="X244" s="109"/>
      <c r="Y244" s="109"/>
      <c r="Z244" s="109"/>
      <c r="AA244" s="109"/>
      <c r="AB244" s="109"/>
      <c r="AC244" s="109"/>
      <c r="AD244" s="23"/>
      <c r="AE244" s="23" t="s">
        <v>374</v>
      </c>
      <c r="AF244" s="23" t="s">
        <v>56</v>
      </c>
      <c r="AG244" s="23">
        <v>50</v>
      </c>
      <c r="AH244" s="23">
        <v>1</v>
      </c>
      <c r="AI244" s="23">
        <v>0.59</v>
      </c>
      <c r="AJ244" s="23">
        <f t="shared" si="11"/>
        <v>0.59</v>
      </c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</row>
    <row r="245" spans="2:59" x14ac:dyDescent="0.25">
      <c r="B245" s="8" t="s">
        <v>148</v>
      </c>
      <c r="C245" s="49" t="s">
        <v>55</v>
      </c>
      <c r="D245" s="8">
        <v>25</v>
      </c>
      <c r="E245" s="8">
        <v>4</v>
      </c>
      <c r="F245" s="14">
        <f>2.4+0.35</f>
        <v>2.75</v>
      </c>
      <c r="G245" s="14">
        <f t="shared" si="10"/>
        <v>11</v>
      </c>
      <c r="H245" s="7"/>
      <c r="I245" s="23"/>
      <c r="J245" s="23"/>
      <c r="K245" s="109"/>
      <c r="L245" s="23"/>
      <c r="M245" s="23"/>
      <c r="N245" s="109"/>
      <c r="O245" s="23"/>
      <c r="P245" s="23"/>
      <c r="Q245" s="23"/>
      <c r="R245" s="23"/>
      <c r="S245" s="109"/>
      <c r="T245" s="23"/>
      <c r="U245" s="23"/>
      <c r="V245" s="23"/>
      <c r="W245" s="109"/>
      <c r="X245" s="109"/>
      <c r="Y245" s="109"/>
      <c r="Z245" s="109"/>
      <c r="AA245" s="109"/>
      <c r="AB245" s="109"/>
      <c r="AC245" s="109"/>
      <c r="AD245" s="23"/>
      <c r="AE245" s="23" t="s">
        <v>345</v>
      </c>
      <c r="AF245" s="23" t="s">
        <v>55</v>
      </c>
      <c r="AG245" s="23">
        <v>50</v>
      </c>
      <c r="AH245" s="23"/>
      <c r="AI245" s="23">
        <v>0.14000000000000001</v>
      </c>
      <c r="AJ245" s="23">
        <f t="shared" si="11"/>
        <v>0</v>
      </c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</row>
    <row r="246" spans="2:59" x14ac:dyDescent="0.25">
      <c r="B246" s="8"/>
      <c r="C246" s="23"/>
      <c r="D246" s="8"/>
      <c r="E246" s="8"/>
      <c r="F246" s="14"/>
      <c r="G246" s="14">
        <f t="shared" si="10"/>
        <v>0</v>
      </c>
      <c r="H246" s="7"/>
      <c r="I246" s="23"/>
      <c r="J246" s="23"/>
      <c r="K246" s="109"/>
      <c r="L246" s="23"/>
      <c r="M246" s="23"/>
      <c r="N246" s="109"/>
      <c r="O246" s="23"/>
      <c r="P246" s="23"/>
      <c r="Q246" s="23"/>
      <c r="R246" s="23"/>
      <c r="S246" s="109"/>
      <c r="T246" s="23"/>
      <c r="U246" s="23"/>
      <c r="V246" s="23"/>
      <c r="W246" s="109"/>
      <c r="X246" s="109"/>
      <c r="Y246" s="109"/>
      <c r="Z246" s="109"/>
      <c r="AA246" s="109"/>
      <c r="AB246" s="109"/>
      <c r="AC246" s="109"/>
      <c r="AD246" s="23"/>
      <c r="AE246" s="23" t="s">
        <v>345</v>
      </c>
      <c r="AF246" s="23" t="s">
        <v>56</v>
      </c>
      <c r="AG246" s="23">
        <v>50</v>
      </c>
      <c r="AH246" s="23"/>
      <c r="AI246" s="23">
        <v>0.36</v>
      </c>
      <c r="AJ246" s="23">
        <f t="shared" si="11"/>
        <v>0</v>
      </c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</row>
    <row r="247" spans="2:59" x14ac:dyDescent="0.25">
      <c r="B247" s="8"/>
      <c r="C247" s="23"/>
      <c r="D247" s="8"/>
      <c r="E247" s="8"/>
      <c r="F247" s="14"/>
      <c r="G247" s="14">
        <f t="shared" si="10"/>
        <v>0</v>
      </c>
      <c r="H247" s="7"/>
      <c r="I247" s="23"/>
      <c r="J247" s="23"/>
      <c r="K247" s="109"/>
      <c r="L247" s="23"/>
      <c r="M247" s="23"/>
      <c r="N247" s="109"/>
      <c r="O247" s="23"/>
      <c r="P247" s="23"/>
      <c r="Q247" s="23"/>
      <c r="R247" s="23"/>
      <c r="S247" s="109"/>
      <c r="T247" s="23"/>
      <c r="U247" s="23"/>
      <c r="V247" s="23"/>
      <c r="W247" s="109"/>
      <c r="X247" s="109"/>
      <c r="Y247" s="109"/>
      <c r="Z247" s="109"/>
      <c r="AA247" s="109"/>
      <c r="AB247" s="109"/>
      <c r="AC247" s="109"/>
      <c r="AD247" s="23"/>
      <c r="AE247" s="23" t="s">
        <v>345</v>
      </c>
      <c r="AF247" s="23" t="s">
        <v>53</v>
      </c>
      <c r="AG247" s="23">
        <v>50</v>
      </c>
      <c r="AH247" s="23"/>
      <c r="AI247" s="23">
        <v>0.55000000000000004</v>
      </c>
      <c r="AJ247" s="23">
        <f t="shared" si="11"/>
        <v>0</v>
      </c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</row>
    <row r="248" spans="2:59" x14ac:dyDescent="0.25">
      <c r="B248" s="8"/>
      <c r="C248" s="23"/>
      <c r="D248" s="8"/>
      <c r="E248" s="8"/>
      <c r="F248" s="14"/>
      <c r="G248" s="14">
        <f t="shared" si="9"/>
        <v>0</v>
      </c>
      <c r="H248" s="7"/>
      <c r="I248" s="23"/>
      <c r="J248" s="23"/>
      <c r="K248" s="109"/>
      <c r="L248" s="23"/>
      <c r="M248" s="23"/>
      <c r="N248" s="109"/>
      <c r="O248" s="23"/>
      <c r="P248" s="23"/>
      <c r="Q248" s="23"/>
      <c r="R248" s="23"/>
      <c r="S248" s="109"/>
      <c r="T248" s="23"/>
      <c r="U248" s="23"/>
      <c r="V248" s="23"/>
      <c r="W248" s="109"/>
      <c r="X248" s="109"/>
      <c r="Y248" s="109"/>
      <c r="Z248" s="109"/>
      <c r="AA248" s="109"/>
      <c r="AB248" s="109"/>
      <c r="AC248" s="109"/>
      <c r="AD248" s="23"/>
      <c r="AE248" s="23" t="s">
        <v>345</v>
      </c>
      <c r="AF248" s="23" t="s">
        <v>55</v>
      </c>
      <c r="AG248" s="23">
        <v>50</v>
      </c>
      <c r="AH248" s="23"/>
      <c r="AI248" s="23">
        <v>6</v>
      </c>
      <c r="AJ248" s="23">
        <f t="shared" si="11"/>
        <v>0</v>
      </c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</row>
    <row r="249" spans="2:59" x14ac:dyDescent="0.25">
      <c r="B249" s="8"/>
      <c r="C249" s="23"/>
      <c r="D249" s="8"/>
      <c r="E249" s="8"/>
      <c r="F249" s="14"/>
      <c r="G249" s="14"/>
      <c r="H249" s="7"/>
      <c r="I249" s="23"/>
      <c r="J249" s="23"/>
      <c r="K249" s="109"/>
      <c r="L249" s="23"/>
      <c r="M249" s="23"/>
      <c r="N249" s="109"/>
      <c r="O249" s="23"/>
      <c r="P249" s="23"/>
      <c r="Q249" s="23"/>
      <c r="R249" s="23"/>
      <c r="S249" s="109"/>
      <c r="T249" s="23"/>
      <c r="U249" s="23"/>
      <c r="V249" s="23"/>
      <c r="W249" s="109"/>
      <c r="X249" s="109"/>
      <c r="Y249" s="109"/>
      <c r="Z249" s="109"/>
      <c r="AA249" s="109"/>
      <c r="AB249" s="109"/>
      <c r="AC249" s="109"/>
      <c r="AD249" s="23"/>
      <c r="AE249" s="23" t="s">
        <v>345</v>
      </c>
      <c r="AF249" s="23" t="s">
        <v>53</v>
      </c>
      <c r="AG249" s="23">
        <v>50</v>
      </c>
      <c r="AH249" s="23"/>
      <c r="AI249" s="23">
        <v>2.84</v>
      </c>
      <c r="AJ249" s="23">
        <f t="shared" si="11"/>
        <v>0</v>
      </c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</row>
    <row r="250" spans="2:59" x14ac:dyDescent="0.25">
      <c r="B250" s="46" t="s">
        <v>104</v>
      </c>
      <c r="C250" s="23"/>
      <c r="D250" s="8"/>
      <c r="E250" s="8"/>
      <c r="F250" s="14"/>
      <c r="G250" s="14"/>
      <c r="H250" s="7"/>
    </row>
    <row r="251" spans="2:59" x14ac:dyDescent="0.25">
      <c r="B251" s="8" t="s">
        <v>115</v>
      </c>
      <c r="C251" s="47" t="s">
        <v>101</v>
      </c>
      <c r="D251" s="8">
        <v>50</v>
      </c>
      <c r="E251" s="8">
        <v>1</v>
      </c>
      <c r="F251" s="14">
        <v>3</v>
      </c>
      <c r="G251" s="14">
        <f t="shared" ref="G251:G263" si="12">F251*E251</f>
        <v>3</v>
      </c>
      <c r="H251" s="7"/>
    </row>
    <row r="252" spans="2:59" x14ac:dyDescent="0.25">
      <c r="B252" s="8" t="s">
        <v>116</v>
      </c>
      <c r="C252" s="47" t="s">
        <v>101</v>
      </c>
      <c r="D252" s="8">
        <v>50</v>
      </c>
      <c r="E252" s="8">
        <v>1</v>
      </c>
      <c r="F252" s="14">
        <v>3</v>
      </c>
      <c r="G252" s="14">
        <f t="shared" si="12"/>
        <v>3</v>
      </c>
      <c r="H252" s="7"/>
    </row>
    <row r="253" spans="2:59" x14ac:dyDescent="0.25">
      <c r="B253" s="8" t="s">
        <v>117</v>
      </c>
      <c r="C253" s="47" t="s">
        <v>101</v>
      </c>
      <c r="D253" s="8">
        <v>50</v>
      </c>
      <c r="E253" s="8">
        <v>1</v>
      </c>
      <c r="F253" s="14">
        <v>3</v>
      </c>
      <c r="G253" s="14">
        <f t="shared" si="12"/>
        <v>3</v>
      </c>
      <c r="H253" s="7"/>
    </row>
    <row r="254" spans="2:59" x14ac:dyDescent="0.25">
      <c r="B254" s="8" t="s">
        <v>118</v>
      </c>
      <c r="C254" s="47" t="s">
        <v>101</v>
      </c>
      <c r="D254" s="8">
        <v>50</v>
      </c>
      <c r="E254" s="8">
        <v>1</v>
      </c>
      <c r="F254" s="14">
        <v>3</v>
      </c>
      <c r="G254" s="14">
        <f t="shared" si="12"/>
        <v>3</v>
      </c>
      <c r="H254" s="7"/>
    </row>
    <row r="255" spans="2:59" x14ac:dyDescent="0.25">
      <c r="B255" s="8" t="s">
        <v>119</v>
      </c>
      <c r="C255" s="47" t="s">
        <v>101</v>
      </c>
      <c r="D255" s="8">
        <v>50</v>
      </c>
      <c r="E255" s="8">
        <v>1</v>
      </c>
      <c r="F255" s="14">
        <v>3</v>
      </c>
      <c r="G255" s="14">
        <f t="shared" si="12"/>
        <v>3</v>
      </c>
      <c r="H255" s="7"/>
    </row>
    <row r="256" spans="2:59" x14ac:dyDescent="0.25">
      <c r="B256" s="8" t="s">
        <v>120</v>
      </c>
      <c r="C256" s="47" t="s">
        <v>101</v>
      </c>
      <c r="D256" s="8">
        <v>50</v>
      </c>
      <c r="E256" s="8">
        <v>1</v>
      </c>
      <c r="F256" s="14">
        <v>3</v>
      </c>
      <c r="G256" s="14">
        <f t="shared" si="12"/>
        <v>3</v>
      </c>
      <c r="H256" s="7"/>
    </row>
    <row r="257" spans="2:8" x14ac:dyDescent="0.25">
      <c r="B257" s="8" t="s">
        <v>121</v>
      </c>
      <c r="C257" s="47" t="s">
        <v>101</v>
      </c>
      <c r="D257" s="8">
        <v>50</v>
      </c>
      <c r="E257" s="8">
        <v>1</v>
      </c>
      <c r="F257" s="14">
        <v>3</v>
      </c>
      <c r="G257" s="14">
        <f t="shared" si="12"/>
        <v>3</v>
      </c>
      <c r="H257" s="7"/>
    </row>
    <row r="258" spans="2:8" x14ac:dyDescent="0.25">
      <c r="B258" s="8" t="s">
        <v>122</v>
      </c>
      <c r="C258" s="47" t="s">
        <v>101</v>
      </c>
      <c r="D258" s="8">
        <v>50</v>
      </c>
      <c r="E258" s="8">
        <v>1</v>
      </c>
      <c r="F258" s="14">
        <v>3</v>
      </c>
      <c r="G258" s="14">
        <f t="shared" si="12"/>
        <v>3</v>
      </c>
      <c r="H258" s="7"/>
    </row>
    <row r="259" spans="2:8" x14ac:dyDescent="0.25">
      <c r="B259" s="8" t="s">
        <v>123</v>
      </c>
      <c r="C259" s="47" t="s">
        <v>101</v>
      </c>
      <c r="D259" s="8">
        <v>50</v>
      </c>
      <c r="E259" s="8">
        <v>1</v>
      </c>
      <c r="F259" s="14">
        <v>3</v>
      </c>
      <c r="G259" s="14">
        <f t="shared" si="12"/>
        <v>3</v>
      </c>
      <c r="H259" s="7"/>
    </row>
    <row r="260" spans="2:8" x14ac:dyDescent="0.25">
      <c r="B260" s="8" t="s">
        <v>124</v>
      </c>
      <c r="C260" s="47" t="s">
        <v>101</v>
      </c>
      <c r="D260" s="8">
        <v>50</v>
      </c>
      <c r="E260" s="8">
        <v>1</v>
      </c>
      <c r="F260" s="14">
        <v>3</v>
      </c>
      <c r="G260" s="14">
        <f t="shared" si="12"/>
        <v>3</v>
      </c>
      <c r="H260" s="7"/>
    </row>
    <row r="261" spans="2:8" x14ac:dyDescent="0.25">
      <c r="B261" s="8" t="s">
        <v>125</v>
      </c>
      <c r="C261" s="47" t="s">
        <v>101</v>
      </c>
      <c r="D261" s="8">
        <v>50</v>
      </c>
      <c r="E261" s="8">
        <v>1</v>
      </c>
      <c r="F261" s="14">
        <v>3</v>
      </c>
      <c r="G261" s="14">
        <f t="shared" si="12"/>
        <v>3</v>
      </c>
      <c r="H261" s="7"/>
    </row>
    <row r="262" spans="2:8" x14ac:dyDescent="0.25">
      <c r="B262" s="8"/>
      <c r="C262" s="8"/>
      <c r="D262" s="8"/>
      <c r="E262" s="8"/>
      <c r="F262" s="14"/>
      <c r="G262" s="14">
        <f t="shared" si="12"/>
        <v>0</v>
      </c>
      <c r="H262" s="7"/>
    </row>
    <row r="263" spans="2:8" x14ac:dyDescent="0.25">
      <c r="B263" s="8"/>
      <c r="C263" s="8"/>
      <c r="D263" s="8"/>
      <c r="E263" s="8"/>
      <c r="F263" s="14"/>
      <c r="G263" s="14">
        <f t="shared" si="12"/>
        <v>0</v>
      </c>
      <c r="H263" s="7"/>
    </row>
    <row r="264" spans="2:8" x14ac:dyDescent="0.25">
      <c r="B264" s="8" t="s">
        <v>102</v>
      </c>
      <c r="C264" s="49" t="s">
        <v>101</v>
      </c>
      <c r="D264" s="8">
        <v>50</v>
      </c>
      <c r="E264" s="8">
        <v>1</v>
      </c>
      <c r="F264" s="14">
        <v>3</v>
      </c>
      <c r="G264" s="14">
        <f t="shared" si="9"/>
        <v>3</v>
      </c>
      <c r="H264" s="7"/>
    </row>
    <row r="265" spans="2:8" x14ac:dyDescent="0.25">
      <c r="B265" s="8" t="s">
        <v>103</v>
      </c>
      <c r="C265" s="49" t="s">
        <v>101</v>
      </c>
      <c r="D265" s="8">
        <v>50</v>
      </c>
      <c r="E265" s="8">
        <v>1</v>
      </c>
      <c r="F265" s="14">
        <v>3</v>
      </c>
      <c r="G265" s="14">
        <f t="shared" si="9"/>
        <v>3</v>
      </c>
      <c r="H265" s="7"/>
    </row>
    <row r="266" spans="2:8" x14ac:dyDescent="0.25">
      <c r="B266" s="8" t="s">
        <v>105</v>
      </c>
      <c r="C266" s="49" t="s">
        <v>101</v>
      </c>
      <c r="D266" s="8">
        <v>50</v>
      </c>
      <c r="E266" s="8">
        <v>1</v>
      </c>
      <c r="F266" s="14">
        <v>3</v>
      </c>
      <c r="G266" s="14">
        <f t="shared" si="9"/>
        <v>3</v>
      </c>
      <c r="H266" s="7"/>
    </row>
    <row r="267" spans="2:8" x14ac:dyDescent="0.25">
      <c r="B267" s="8" t="s">
        <v>106</v>
      </c>
      <c r="C267" s="49" t="s">
        <v>101</v>
      </c>
      <c r="D267" s="8">
        <v>50</v>
      </c>
      <c r="E267" s="8">
        <v>1</v>
      </c>
      <c r="F267" s="14">
        <v>3</v>
      </c>
      <c r="G267" s="14">
        <f t="shared" si="9"/>
        <v>3</v>
      </c>
      <c r="H267" s="7"/>
    </row>
    <row r="268" spans="2:8" x14ac:dyDescent="0.25">
      <c r="B268" s="8" t="s">
        <v>107</v>
      </c>
      <c r="C268" s="49" t="s">
        <v>101</v>
      </c>
      <c r="D268" s="8">
        <v>50</v>
      </c>
      <c r="E268" s="8">
        <v>1</v>
      </c>
      <c r="F268" s="14">
        <v>3</v>
      </c>
      <c r="G268" s="14">
        <f t="shared" si="9"/>
        <v>3</v>
      </c>
      <c r="H268" s="7"/>
    </row>
    <row r="269" spans="2:8" x14ac:dyDescent="0.25">
      <c r="B269" s="8" t="s">
        <v>108</v>
      </c>
      <c r="C269" s="49" t="s">
        <v>101</v>
      </c>
      <c r="D269" s="8">
        <v>50</v>
      </c>
      <c r="E269" s="8">
        <v>1</v>
      </c>
      <c r="F269" s="14">
        <v>3</v>
      </c>
      <c r="G269" s="14">
        <f t="shared" si="9"/>
        <v>3</v>
      </c>
      <c r="H269" s="7"/>
    </row>
    <row r="270" spans="2:8" x14ac:dyDescent="0.25">
      <c r="B270" s="8" t="s">
        <v>109</v>
      </c>
      <c r="C270" s="49" t="s">
        <v>101</v>
      </c>
      <c r="D270" s="8">
        <v>50</v>
      </c>
      <c r="E270" s="8">
        <v>1</v>
      </c>
      <c r="F270" s="14">
        <v>3</v>
      </c>
      <c r="G270" s="14">
        <f t="shared" si="9"/>
        <v>3</v>
      </c>
      <c r="H270" s="7"/>
    </row>
    <row r="271" spans="2:8" x14ac:dyDescent="0.25">
      <c r="B271" s="8" t="s">
        <v>110</v>
      </c>
      <c r="C271" s="49" t="s">
        <v>101</v>
      </c>
      <c r="D271" s="8">
        <v>50</v>
      </c>
      <c r="E271" s="8">
        <v>1</v>
      </c>
      <c r="F271" s="14">
        <v>3</v>
      </c>
      <c r="G271" s="14">
        <f t="shared" si="9"/>
        <v>3</v>
      </c>
      <c r="H271" s="7"/>
    </row>
    <row r="272" spans="2:8" x14ac:dyDescent="0.25">
      <c r="B272" s="8" t="s">
        <v>111</v>
      </c>
      <c r="C272" s="49" t="s">
        <v>101</v>
      </c>
      <c r="D272" s="8">
        <v>50</v>
      </c>
      <c r="E272" s="8">
        <v>1</v>
      </c>
      <c r="F272" s="14">
        <v>3</v>
      </c>
      <c r="G272" s="14">
        <f t="shared" si="9"/>
        <v>3</v>
      </c>
      <c r="H272" s="7"/>
    </row>
    <row r="273" spans="2:8" x14ac:dyDescent="0.25">
      <c r="B273" s="8" t="s">
        <v>112</v>
      </c>
      <c r="C273" s="49" t="s">
        <v>101</v>
      </c>
      <c r="D273" s="8">
        <v>50</v>
      </c>
      <c r="E273" s="8">
        <v>1</v>
      </c>
      <c r="F273" s="14">
        <v>3</v>
      </c>
      <c r="G273" s="14">
        <f t="shared" si="9"/>
        <v>3</v>
      </c>
      <c r="H273" s="7"/>
    </row>
    <row r="274" spans="2:8" x14ac:dyDescent="0.25">
      <c r="B274" s="8" t="s">
        <v>113</v>
      </c>
      <c r="C274" s="49" t="s">
        <v>101</v>
      </c>
      <c r="D274" s="8">
        <v>50</v>
      </c>
      <c r="E274" s="8">
        <v>1</v>
      </c>
      <c r="F274" s="14">
        <v>3</v>
      </c>
      <c r="G274" s="14">
        <f t="shared" si="9"/>
        <v>3</v>
      </c>
      <c r="H274" s="7"/>
    </row>
    <row r="275" spans="2:8" x14ac:dyDescent="0.25">
      <c r="B275" s="8" t="s">
        <v>114</v>
      </c>
      <c r="C275" s="49" t="s">
        <v>101</v>
      </c>
      <c r="D275" s="8">
        <v>50</v>
      </c>
      <c r="E275" s="8">
        <v>1</v>
      </c>
      <c r="F275" s="14">
        <v>3</v>
      </c>
      <c r="G275" s="14">
        <f t="shared" si="9"/>
        <v>3</v>
      </c>
      <c r="H275" s="7"/>
    </row>
    <row r="276" spans="2:8" x14ac:dyDescent="0.25">
      <c r="B276" s="46" t="s">
        <v>126</v>
      </c>
      <c r="C276" s="8"/>
      <c r="D276" s="8"/>
      <c r="E276" s="8"/>
      <c r="F276" s="14"/>
      <c r="G276" s="14">
        <f t="shared" si="9"/>
        <v>0</v>
      </c>
      <c r="H276" s="7"/>
    </row>
    <row r="277" spans="2:8" x14ac:dyDescent="0.25">
      <c r="B277" s="8" t="s">
        <v>143</v>
      </c>
      <c r="C277" s="49" t="s">
        <v>101</v>
      </c>
      <c r="D277" s="8">
        <v>100</v>
      </c>
      <c r="E277" s="8">
        <v>1</v>
      </c>
      <c r="F277" s="14">
        <v>3</v>
      </c>
      <c r="G277" s="14">
        <f t="shared" si="9"/>
        <v>3</v>
      </c>
      <c r="H277" s="7"/>
    </row>
    <row r="278" spans="2:8" x14ac:dyDescent="0.25">
      <c r="B278" s="8" t="s">
        <v>140</v>
      </c>
      <c r="C278" s="49" t="s">
        <v>101</v>
      </c>
      <c r="D278" s="8">
        <v>100</v>
      </c>
      <c r="E278" s="8">
        <v>1</v>
      </c>
      <c r="F278" s="14">
        <v>3</v>
      </c>
      <c r="G278" s="14">
        <f t="shared" si="9"/>
        <v>3</v>
      </c>
      <c r="H278" s="7"/>
    </row>
    <row r="279" spans="2:8" x14ac:dyDescent="0.25">
      <c r="B279" s="8" t="s">
        <v>142</v>
      </c>
      <c r="C279" s="49" t="s">
        <v>101</v>
      </c>
      <c r="D279" s="8">
        <v>100</v>
      </c>
      <c r="E279" s="8">
        <v>1</v>
      </c>
      <c r="F279" s="14">
        <v>3</v>
      </c>
      <c r="G279" s="14">
        <f t="shared" si="9"/>
        <v>3</v>
      </c>
      <c r="H279" s="7"/>
    </row>
    <row r="280" spans="2:8" x14ac:dyDescent="0.25">
      <c r="B280" s="8" t="s">
        <v>141</v>
      </c>
      <c r="C280" s="49" t="s">
        <v>101</v>
      </c>
      <c r="D280" s="8">
        <v>100</v>
      </c>
      <c r="E280" s="8">
        <v>1</v>
      </c>
      <c r="F280" s="14">
        <v>3</v>
      </c>
      <c r="G280" s="14">
        <f t="shared" si="9"/>
        <v>3</v>
      </c>
      <c r="H280" s="7"/>
    </row>
    <row r="281" spans="2:8" x14ac:dyDescent="0.25">
      <c r="B281" s="8" t="s">
        <v>139</v>
      </c>
      <c r="C281" s="49" t="s">
        <v>101</v>
      </c>
      <c r="D281" s="8">
        <v>100</v>
      </c>
      <c r="E281" s="8">
        <v>1</v>
      </c>
      <c r="F281" s="14">
        <v>3</v>
      </c>
      <c r="G281" s="14">
        <f t="shared" si="9"/>
        <v>3</v>
      </c>
      <c r="H281" s="7"/>
    </row>
    <row r="282" spans="2:8" x14ac:dyDescent="0.25">
      <c r="B282" s="8" t="s">
        <v>127</v>
      </c>
      <c r="C282" s="49" t="s">
        <v>101</v>
      </c>
      <c r="D282" s="8">
        <v>75</v>
      </c>
      <c r="E282" s="8">
        <v>2</v>
      </c>
      <c r="F282" s="14">
        <v>3.3</v>
      </c>
      <c r="G282" s="14">
        <f t="shared" si="9"/>
        <v>6.6</v>
      </c>
      <c r="H282" s="7"/>
    </row>
    <row r="283" spans="2:8" x14ac:dyDescent="0.25">
      <c r="B283" s="8" t="s">
        <v>127</v>
      </c>
      <c r="C283" s="49" t="s">
        <v>101</v>
      </c>
      <c r="D283" s="8">
        <v>75</v>
      </c>
      <c r="E283" s="8">
        <v>2</v>
      </c>
      <c r="F283" s="14">
        <v>3</v>
      </c>
      <c r="G283" s="14">
        <f t="shared" si="9"/>
        <v>6</v>
      </c>
      <c r="H283" s="7"/>
    </row>
    <row r="284" spans="2:8" x14ac:dyDescent="0.25">
      <c r="B284" s="8" t="s">
        <v>128</v>
      </c>
      <c r="C284" s="49" t="s">
        <v>101</v>
      </c>
      <c r="D284" s="8">
        <v>100</v>
      </c>
      <c r="E284" s="8">
        <v>1</v>
      </c>
      <c r="F284" s="14">
        <v>3</v>
      </c>
      <c r="G284" s="14">
        <f t="shared" si="9"/>
        <v>3</v>
      </c>
      <c r="H284" s="7"/>
    </row>
    <row r="285" spans="2:8" x14ac:dyDescent="0.25">
      <c r="B285" s="8" t="s">
        <v>128</v>
      </c>
      <c r="C285" s="49" t="s">
        <v>53</v>
      </c>
      <c r="D285" s="8">
        <v>60</v>
      </c>
      <c r="E285" s="8">
        <v>3</v>
      </c>
      <c r="F285" s="14">
        <v>0.64</v>
      </c>
      <c r="G285" s="14">
        <f t="shared" si="9"/>
        <v>1.92</v>
      </c>
      <c r="H285" s="7"/>
    </row>
    <row r="286" spans="2:8" x14ac:dyDescent="0.25">
      <c r="B286" s="8" t="s">
        <v>132</v>
      </c>
      <c r="C286" s="49" t="s">
        <v>55</v>
      </c>
      <c r="D286" s="8">
        <v>60</v>
      </c>
      <c r="E286" s="8">
        <v>1</v>
      </c>
      <c r="F286" s="14">
        <v>0.66</v>
      </c>
      <c r="G286" s="14">
        <f t="shared" si="9"/>
        <v>0.66</v>
      </c>
      <c r="H286" s="7"/>
    </row>
    <row r="287" spans="2:8" x14ac:dyDescent="0.25">
      <c r="B287" s="8" t="s">
        <v>132</v>
      </c>
      <c r="C287" s="49" t="s">
        <v>56</v>
      </c>
      <c r="D287" s="8">
        <v>60</v>
      </c>
      <c r="E287" s="8">
        <v>1</v>
      </c>
      <c r="F287" s="14">
        <v>1.17</v>
      </c>
      <c r="G287" s="14">
        <f t="shared" si="9"/>
        <v>1.17</v>
      </c>
      <c r="H287" s="7"/>
    </row>
    <row r="288" spans="2:8" x14ac:dyDescent="0.25">
      <c r="B288" s="8" t="s">
        <v>132</v>
      </c>
      <c r="C288" s="49" t="s">
        <v>53</v>
      </c>
      <c r="D288" s="8">
        <v>60</v>
      </c>
      <c r="E288" s="8">
        <v>1</v>
      </c>
      <c r="F288" s="14">
        <v>3.76</v>
      </c>
      <c r="G288" s="14">
        <f t="shared" si="9"/>
        <v>3.76</v>
      </c>
      <c r="H288" s="7"/>
    </row>
    <row r="289" spans="2:8" x14ac:dyDescent="0.25">
      <c r="B289" s="8" t="s">
        <v>132</v>
      </c>
      <c r="C289" s="49" t="s">
        <v>56</v>
      </c>
      <c r="D289" s="8">
        <v>60</v>
      </c>
      <c r="E289" s="8">
        <v>1</v>
      </c>
      <c r="F289" s="14">
        <v>0.13</v>
      </c>
      <c r="G289" s="14">
        <f t="shared" si="9"/>
        <v>0.13</v>
      </c>
      <c r="H289" s="7"/>
    </row>
    <row r="290" spans="2:8" x14ac:dyDescent="0.25">
      <c r="B290" s="8" t="s">
        <v>133</v>
      </c>
      <c r="C290" s="49" t="s">
        <v>53</v>
      </c>
      <c r="D290" s="8">
        <v>100</v>
      </c>
      <c r="E290" s="8">
        <v>1</v>
      </c>
      <c r="F290" s="14">
        <v>4.3</v>
      </c>
      <c r="G290" s="14">
        <f t="shared" si="9"/>
        <v>4.3</v>
      </c>
      <c r="H290" s="7"/>
    </row>
    <row r="291" spans="2:8" x14ac:dyDescent="0.25">
      <c r="B291" s="8" t="s">
        <v>133</v>
      </c>
      <c r="C291" s="49" t="s">
        <v>53</v>
      </c>
      <c r="D291" s="8">
        <v>100</v>
      </c>
      <c r="E291" s="8">
        <v>1</v>
      </c>
      <c r="F291" s="14">
        <v>1.1000000000000001</v>
      </c>
      <c r="G291" s="14">
        <f t="shared" ref="G291:G314" si="13">F291*E291</f>
        <v>1.1000000000000001</v>
      </c>
      <c r="H291" s="7"/>
    </row>
    <row r="292" spans="2:8" x14ac:dyDescent="0.25">
      <c r="B292" s="8" t="s">
        <v>134</v>
      </c>
      <c r="C292" s="49" t="s">
        <v>53</v>
      </c>
      <c r="D292" s="8">
        <v>60</v>
      </c>
      <c r="E292" s="8">
        <v>1</v>
      </c>
      <c r="F292" s="14">
        <v>1.97</v>
      </c>
      <c r="G292" s="14">
        <f t="shared" si="13"/>
        <v>1.97</v>
      </c>
      <c r="H292" s="7"/>
    </row>
    <row r="293" spans="2:8" x14ac:dyDescent="0.25">
      <c r="B293" s="8" t="s">
        <v>134</v>
      </c>
      <c r="C293" s="49" t="s">
        <v>53</v>
      </c>
      <c r="D293" s="8">
        <v>50</v>
      </c>
      <c r="E293" s="8">
        <v>1</v>
      </c>
      <c r="F293" s="14">
        <v>8.6</v>
      </c>
      <c r="G293" s="14">
        <f t="shared" si="13"/>
        <v>8.6</v>
      </c>
      <c r="H293" s="7"/>
    </row>
    <row r="294" spans="2:8" x14ac:dyDescent="0.25">
      <c r="B294" s="8" t="s">
        <v>134</v>
      </c>
      <c r="C294" s="49" t="s">
        <v>56</v>
      </c>
      <c r="D294" s="8">
        <v>50</v>
      </c>
      <c r="E294" s="8">
        <v>1</v>
      </c>
      <c r="F294" s="14">
        <v>2.4</v>
      </c>
      <c r="G294" s="14">
        <f t="shared" si="13"/>
        <v>2.4</v>
      </c>
      <c r="H294" s="7"/>
    </row>
    <row r="295" spans="2:8" x14ac:dyDescent="0.25">
      <c r="B295" s="8" t="s">
        <v>135</v>
      </c>
      <c r="C295" s="49" t="s">
        <v>55</v>
      </c>
      <c r="D295" s="8">
        <v>75</v>
      </c>
      <c r="E295" s="8">
        <v>1</v>
      </c>
      <c r="F295" s="14">
        <v>1.62</v>
      </c>
      <c r="G295" s="14">
        <f t="shared" si="13"/>
        <v>1.62</v>
      </c>
      <c r="H295" s="7"/>
    </row>
    <row r="296" spans="2:8" x14ac:dyDescent="0.25">
      <c r="B296" s="8" t="s">
        <v>135</v>
      </c>
      <c r="C296" s="49" t="s">
        <v>56</v>
      </c>
      <c r="D296" s="8">
        <v>75</v>
      </c>
      <c r="E296" s="8">
        <v>1</v>
      </c>
      <c r="F296" s="14">
        <v>1.84</v>
      </c>
      <c r="G296" s="14">
        <f t="shared" si="13"/>
        <v>1.84</v>
      </c>
      <c r="H296" s="7"/>
    </row>
    <row r="297" spans="2:8" x14ac:dyDescent="0.25">
      <c r="B297" s="8" t="s">
        <v>135</v>
      </c>
      <c r="C297" s="49" t="s">
        <v>53</v>
      </c>
      <c r="D297" s="8">
        <v>75</v>
      </c>
      <c r="E297" s="8">
        <v>1</v>
      </c>
      <c r="F297" s="14">
        <v>18.55</v>
      </c>
      <c r="G297" s="14">
        <f t="shared" si="13"/>
        <v>18.55</v>
      </c>
      <c r="H297" s="7"/>
    </row>
    <row r="298" spans="2:8" x14ac:dyDescent="0.25">
      <c r="B298" s="8" t="s">
        <v>136</v>
      </c>
      <c r="C298" s="49" t="s">
        <v>56</v>
      </c>
      <c r="D298" s="8">
        <v>85</v>
      </c>
      <c r="E298" s="8">
        <v>1</v>
      </c>
      <c r="F298" s="14">
        <v>5</v>
      </c>
      <c r="G298" s="14">
        <f t="shared" si="13"/>
        <v>5</v>
      </c>
      <c r="H298" s="7"/>
    </row>
    <row r="299" spans="2:8" x14ac:dyDescent="0.25">
      <c r="B299" s="8" t="s">
        <v>136</v>
      </c>
      <c r="C299" s="49" t="s">
        <v>53</v>
      </c>
      <c r="D299" s="8">
        <v>85</v>
      </c>
      <c r="E299" s="8">
        <v>1</v>
      </c>
      <c r="F299" s="14">
        <v>19.03</v>
      </c>
      <c r="G299" s="14">
        <f t="shared" si="13"/>
        <v>19.03</v>
      </c>
      <c r="H299" s="7"/>
    </row>
    <row r="300" spans="2:8" x14ac:dyDescent="0.25">
      <c r="B300" s="8" t="s">
        <v>137</v>
      </c>
      <c r="C300" s="49" t="s">
        <v>56</v>
      </c>
      <c r="D300" s="8">
        <v>75</v>
      </c>
      <c r="E300" s="8">
        <v>1</v>
      </c>
      <c r="F300" s="14">
        <v>0.92</v>
      </c>
      <c r="G300" s="14">
        <f t="shared" si="13"/>
        <v>0.92</v>
      </c>
      <c r="H300" s="7"/>
    </row>
    <row r="301" spans="2:8" x14ac:dyDescent="0.25">
      <c r="B301" s="8" t="s">
        <v>137</v>
      </c>
      <c r="C301" s="49" t="s">
        <v>55</v>
      </c>
      <c r="D301" s="8">
        <v>75</v>
      </c>
      <c r="E301" s="8">
        <v>1</v>
      </c>
      <c r="F301" s="14">
        <v>2.15</v>
      </c>
      <c r="G301" s="14">
        <f t="shared" si="13"/>
        <v>2.15</v>
      </c>
      <c r="H301" s="7"/>
    </row>
    <row r="302" spans="2:8" x14ac:dyDescent="0.25">
      <c r="B302" s="8" t="s">
        <v>137</v>
      </c>
      <c r="C302" s="49" t="s">
        <v>56</v>
      </c>
      <c r="D302" s="8">
        <v>50</v>
      </c>
      <c r="E302" s="8">
        <v>1</v>
      </c>
      <c r="F302" s="14">
        <v>7.28</v>
      </c>
      <c r="G302" s="14">
        <f t="shared" si="13"/>
        <v>7.28</v>
      </c>
      <c r="H302" s="7"/>
    </row>
    <row r="303" spans="2:8" x14ac:dyDescent="0.25">
      <c r="B303" s="8" t="s">
        <v>137</v>
      </c>
      <c r="C303" s="49" t="s">
        <v>56</v>
      </c>
      <c r="D303" s="8">
        <v>60</v>
      </c>
      <c r="E303" s="8">
        <v>1</v>
      </c>
      <c r="F303" s="14">
        <v>5.67</v>
      </c>
      <c r="G303" s="14">
        <f t="shared" si="13"/>
        <v>5.67</v>
      </c>
      <c r="H303" s="7"/>
    </row>
    <row r="304" spans="2:8" x14ac:dyDescent="0.25">
      <c r="B304" s="8" t="s">
        <v>137</v>
      </c>
      <c r="C304" s="49" t="s">
        <v>53</v>
      </c>
      <c r="D304" s="8">
        <v>60</v>
      </c>
      <c r="E304" s="8">
        <v>1</v>
      </c>
      <c r="F304" s="14">
        <v>5.0599999999999996</v>
      </c>
      <c r="G304" s="14">
        <f t="shared" si="13"/>
        <v>5.0599999999999996</v>
      </c>
      <c r="H304" s="7"/>
    </row>
    <row r="305" spans="2:60" x14ac:dyDescent="0.25">
      <c r="B305" s="8" t="s">
        <v>137</v>
      </c>
      <c r="C305" s="49" t="s">
        <v>53</v>
      </c>
      <c r="D305" s="8">
        <v>60</v>
      </c>
      <c r="E305" s="8">
        <v>1</v>
      </c>
      <c r="F305" s="14">
        <v>2.39</v>
      </c>
      <c r="G305" s="14">
        <f t="shared" si="13"/>
        <v>2.39</v>
      </c>
      <c r="H305" s="7"/>
    </row>
    <row r="306" spans="2:60" x14ac:dyDescent="0.25">
      <c r="B306" s="8" t="s">
        <v>137</v>
      </c>
      <c r="C306" s="49" t="s">
        <v>56</v>
      </c>
      <c r="D306" s="8">
        <v>60</v>
      </c>
      <c r="E306" s="8">
        <v>1</v>
      </c>
      <c r="F306" s="14">
        <v>0.38</v>
      </c>
      <c r="G306" s="14">
        <f t="shared" si="13"/>
        <v>0.38</v>
      </c>
      <c r="H306" s="7"/>
    </row>
    <row r="307" spans="2:60" x14ac:dyDescent="0.25">
      <c r="B307" s="8" t="s">
        <v>131</v>
      </c>
      <c r="C307" s="49" t="s">
        <v>53</v>
      </c>
      <c r="D307" s="8">
        <v>75</v>
      </c>
      <c r="E307" s="8">
        <v>1</v>
      </c>
      <c r="F307" s="14">
        <v>0.46</v>
      </c>
      <c r="G307" s="14">
        <f t="shared" si="13"/>
        <v>0.46</v>
      </c>
      <c r="H307" s="7"/>
    </row>
    <row r="308" spans="2:60" x14ac:dyDescent="0.25">
      <c r="B308" s="8" t="s">
        <v>131</v>
      </c>
      <c r="C308" s="49" t="s">
        <v>55</v>
      </c>
      <c r="D308" s="8">
        <v>100</v>
      </c>
      <c r="E308" s="8">
        <v>1</v>
      </c>
      <c r="F308" s="14">
        <v>5.6</v>
      </c>
      <c r="G308" s="14">
        <f t="shared" si="13"/>
        <v>5.6</v>
      </c>
      <c r="H308" s="7"/>
    </row>
    <row r="309" spans="2:60" x14ac:dyDescent="0.25">
      <c r="B309" s="8" t="s">
        <v>131</v>
      </c>
      <c r="C309" s="49" t="s">
        <v>101</v>
      </c>
      <c r="D309" s="8">
        <v>100</v>
      </c>
      <c r="E309" s="8">
        <v>1</v>
      </c>
      <c r="F309" s="14">
        <v>3</v>
      </c>
      <c r="G309" s="14">
        <f t="shared" si="13"/>
        <v>3</v>
      </c>
      <c r="H309" s="7"/>
    </row>
    <row r="310" spans="2:60" x14ac:dyDescent="0.25">
      <c r="B310" s="8" t="s">
        <v>130</v>
      </c>
      <c r="C310" s="49" t="s">
        <v>56</v>
      </c>
      <c r="D310" s="8">
        <v>100</v>
      </c>
      <c r="E310" s="8">
        <v>1</v>
      </c>
      <c r="F310" s="14">
        <v>0.28000000000000003</v>
      </c>
      <c r="G310" s="14">
        <f t="shared" si="13"/>
        <v>0.28000000000000003</v>
      </c>
      <c r="H310" s="7"/>
    </row>
    <row r="311" spans="2:60" x14ac:dyDescent="0.25">
      <c r="B311" s="8" t="s">
        <v>130</v>
      </c>
      <c r="C311" s="49" t="s">
        <v>55</v>
      </c>
      <c r="D311" s="8">
        <v>100</v>
      </c>
      <c r="E311" s="8">
        <v>1</v>
      </c>
      <c r="F311" s="14">
        <v>5.5</v>
      </c>
      <c r="G311" s="14">
        <f t="shared" si="13"/>
        <v>5.5</v>
      </c>
      <c r="H311" s="7"/>
    </row>
    <row r="312" spans="2:60" x14ac:dyDescent="0.25">
      <c r="B312" s="8" t="s">
        <v>138</v>
      </c>
      <c r="C312" s="49" t="s">
        <v>56</v>
      </c>
      <c r="D312" s="8">
        <v>100</v>
      </c>
      <c r="E312" s="8">
        <v>1</v>
      </c>
      <c r="F312" s="14">
        <v>0.51</v>
      </c>
      <c r="G312" s="14">
        <f t="shared" si="13"/>
        <v>0.51</v>
      </c>
      <c r="H312" s="7"/>
    </row>
    <row r="313" spans="2:60" x14ac:dyDescent="0.25">
      <c r="B313" s="8" t="s">
        <v>138</v>
      </c>
      <c r="C313" s="49" t="s">
        <v>55</v>
      </c>
      <c r="D313" s="8">
        <v>100</v>
      </c>
      <c r="E313" s="8">
        <v>1</v>
      </c>
      <c r="F313" s="14">
        <v>5.27</v>
      </c>
      <c r="G313" s="14">
        <f t="shared" si="13"/>
        <v>5.27</v>
      </c>
      <c r="H313" s="7"/>
    </row>
    <row r="314" spans="2:60" x14ac:dyDescent="0.25">
      <c r="B314" s="8" t="s">
        <v>138</v>
      </c>
      <c r="C314" s="49" t="s">
        <v>55</v>
      </c>
      <c r="D314" s="8">
        <v>75</v>
      </c>
      <c r="E314" s="8">
        <v>1</v>
      </c>
      <c r="F314" s="14">
        <v>0.56000000000000005</v>
      </c>
      <c r="G314" s="14">
        <f t="shared" si="13"/>
        <v>0.56000000000000005</v>
      </c>
      <c r="H314" s="7"/>
    </row>
    <row r="316" spans="2:60" s="12" customFormat="1" ht="16.5" thickBot="1" x14ac:dyDescent="0.3">
      <c r="B316" s="20" t="s">
        <v>70</v>
      </c>
      <c r="C316" s="44"/>
      <c r="D316" s="20"/>
      <c r="E316" s="17"/>
      <c r="F316" s="17"/>
      <c r="G316" s="6"/>
      <c r="I316" s="31"/>
      <c r="J316" s="31"/>
      <c r="K316" s="124"/>
      <c r="L316" s="31"/>
      <c r="M316" s="31"/>
      <c r="N316" s="124"/>
      <c r="O316" s="31"/>
      <c r="P316" s="31"/>
      <c r="Q316" s="31"/>
      <c r="R316" s="31"/>
      <c r="S316" s="124"/>
      <c r="T316" s="31"/>
      <c r="U316" s="31"/>
      <c r="V316" s="31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124"/>
      <c r="BE316" s="124"/>
      <c r="BF316" s="124"/>
      <c r="BG316" s="124"/>
      <c r="BH316" s="124"/>
    </row>
    <row r="317" spans="2:60" s="10" customFormat="1" ht="30" x14ac:dyDescent="0.25">
      <c r="B317" s="27" t="s">
        <v>5</v>
      </c>
      <c r="C317" s="29" t="s">
        <v>54</v>
      </c>
      <c r="D317" s="29" t="s">
        <v>62</v>
      </c>
      <c r="E317" s="28" t="s">
        <v>57</v>
      </c>
      <c r="F317" s="21" t="s">
        <v>2</v>
      </c>
      <c r="G317" s="6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124"/>
      <c r="AP317" s="124"/>
      <c r="AQ317" s="31"/>
      <c r="AR317" s="31"/>
      <c r="AS317" s="124"/>
      <c r="AT317" s="124"/>
      <c r="AU317" s="124"/>
      <c r="AV317" s="124"/>
      <c r="AW317" s="124"/>
      <c r="AX317" s="124"/>
      <c r="AY317" s="124"/>
      <c r="AZ317" s="124"/>
      <c r="BA317" s="124"/>
      <c r="BB317" s="31"/>
      <c r="BC317" s="31"/>
    </row>
    <row r="318" spans="2:60" x14ac:dyDescent="0.25">
      <c r="B318" s="26" t="s">
        <v>49</v>
      </c>
      <c r="C318" s="23"/>
      <c r="D318" s="23"/>
      <c r="E318" s="25"/>
      <c r="F318" s="18"/>
      <c r="G318" s="6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24"/>
      <c r="AR318" s="124"/>
      <c r="AS318" s="10"/>
      <c r="AT318" s="10"/>
      <c r="AU318" s="10"/>
      <c r="AV318" s="10"/>
      <c r="AW318" s="10"/>
      <c r="AX318" s="10"/>
      <c r="AY318" s="10"/>
      <c r="AZ318" s="10"/>
      <c r="BA318" s="10"/>
    </row>
    <row r="319" spans="2:60" x14ac:dyDescent="0.25">
      <c r="B319" s="19"/>
      <c r="C319" s="23"/>
      <c r="D319" s="23">
        <v>40</v>
      </c>
      <c r="E319" s="9">
        <f t="shared" ref="E319:E324" si="14">SUMIF($D$5:$D$174,D319,$G$5:$G$174)+SUMIF($D$251:$D$261,D319,$G$251:$G$261)</f>
        <v>23.369999999999997</v>
      </c>
      <c r="F319" s="18" t="s">
        <v>1</v>
      </c>
      <c r="G319" s="6"/>
      <c r="AQ319" s="10"/>
      <c r="AR319" s="10"/>
    </row>
    <row r="320" spans="2:60" x14ac:dyDescent="0.25">
      <c r="B320" s="19"/>
      <c r="C320" s="23"/>
      <c r="D320" s="23">
        <v>50</v>
      </c>
      <c r="E320" s="9">
        <f t="shared" si="14"/>
        <v>173.69000000000008</v>
      </c>
      <c r="F320" s="18" t="s">
        <v>1</v>
      </c>
      <c r="G320" s="6"/>
      <c r="BB320" s="124"/>
      <c r="BC320" s="124"/>
    </row>
    <row r="321" spans="2:55" x14ac:dyDescent="0.25">
      <c r="B321" s="19"/>
      <c r="C321" s="23"/>
      <c r="D321" s="23">
        <v>75</v>
      </c>
      <c r="E321" s="9">
        <f t="shared" si="14"/>
        <v>42.209999999999994</v>
      </c>
      <c r="F321" s="18" t="s">
        <v>1</v>
      </c>
      <c r="G321" s="6"/>
      <c r="BB321" s="10"/>
      <c r="BC321" s="10"/>
    </row>
    <row r="322" spans="2:55" x14ac:dyDescent="0.25">
      <c r="B322" s="19"/>
      <c r="C322" s="23"/>
      <c r="D322" s="23">
        <v>85</v>
      </c>
      <c r="E322" s="9">
        <f t="shared" si="14"/>
        <v>0</v>
      </c>
      <c r="F322" s="18" t="s">
        <v>1</v>
      </c>
      <c r="G322" s="6"/>
    </row>
    <row r="323" spans="2:55" x14ac:dyDescent="0.25">
      <c r="B323" s="19"/>
      <c r="C323" s="23"/>
      <c r="D323" s="23">
        <v>100</v>
      </c>
      <c r="E323" s="9">
        <f t="shared" si="14"/>
        <v>76.58</v>
      </c>
      <c r="F323" s="18" t="s">
        <v>1</v>
      </c>
      <c r="G323" s="6"/>
    </row>
    <row r="324" spans="2:55" x14ac:dyDescent="0.25">
      <c r="B324" s="19"/>
      <c r="C324" s="23"/>
      <c r="D324" s="23">
        <v>150</v>
      </c>
      <c r="E324" s="9">
        <f t="shared" si="14"/>
        <v>0</v>
      </c>
      <c r="F324" s="18" t="s">
        <v>1</v>
      </c>
      <c r="G324" s="6"/>
    </row>
    <row r="325" spans="2:55" x14ac:dyDescent="0.25">
      <c r="B325" s="26" t="s">
        <v>59</v>
      </c>
      <c r="C325" s="23"/>
      <c r="D325" s="23"/>
      <c r="E325" s="9"/>
      <c r="F325" s="18"/>
      <c r="G325" s="6"/>
    </row>
    <row r="326" spans="2:55" x14ac:dyDescent="0.25">
      <c r="B326" s="19"/>
      <c r="C326" s="23" t="s">
        <v>159</v>
      </c>
      <c r="D326" s="23">
        <v>32</v>
      </c>
      <c r="E326" s="48">
        <f>G227</f>
        <v>3</v>
      </c>
      <c r="F326" s="18" t="s">
        <v>1</v>
      </c>
      <c r="G326" s="6"/>
    </row>
    <row r="327" spans="2:55" x14ac:dyDescent="0.25">
      <c r="B327" s="19"/>
      <c r="C327" s="23" t="s">
        <v>159</v>
      </c>
      <c r="D327" s="23">
        <v>50</v>
      </c>
      <c r="E327" s="48">
        <f>G176+G180+G188+G198+G206+G213+G230</f>
        <v>21</v>
      </c>
      <c r="F327" s="18" t="s">
        <v>1</v>
      </c>
      <c r="G327" s="6"/>
    </row>
    <row r="328" spans="2:55" x14ac:dyDescent="0.25">
      <c r="B328" s="19"/>
      <c r="C328" s="23"/>
      <c r="D328" s="23">
        <v>25</v>
      </c>
      <c r="E328" s="72">
        <f>SUMIF($D$176:$D$245,D328,$G$176:$G$245)+SUMIF($D$264:$D$314,D328,$G$264:$G$314)</f>
        <v>167.64999999999998</v>
      </c>
      <c r="F328" s="18" t="s">
        <v>1</v>
      </c>
      <c r="G328" s="6"/>
    </row>
    <row r="329" spans="2:55" x14ac:dyDescent="0.25">
      <c r="B329" s="19"/>
      <c r="C329" s="23"/>
      <c r="D329" s="23">
        <v>32</v>
      </c>
      <c r="E329" s="72">
        <f>SUMIF($D$176:$D$245,D329,$G$176:$G$245)+SUMIF($D$264:$D$314,D329,$G$264:$G$314)-E326</f>
        <v>73.910000000000011</v>
      </c>
      <c r="F329" s="18" t="s">
        <v>1</v>
      </c>
      <c r="G329" s="6"/>
    </row>
    <row r="330" spans="2:55" x14ac:dyDescent="0.25">
      <c r="B330" s="19"/>
      <c r="C330" s="23"/>
      <c r="D330" s="23">
        <v>50</v>
      </c>
      <c r="E330" s="48">
        <f>SUMIF($D$176:$D$245,D330,$G$176:$G$245)+SUMIF($D$264:$D$314,D330,$G$264:$G$314)-E327</f>
        <v>83.66</v>
      </c>
      <c r="F330" s="18" t="s">
        <v>1</v>
      </c>
      <c r="G330" s="6"/>
    </row>
    <row r="331" spans="2:55" x14ac:dyDescent="0.25">
      <c r="B331" s="19"/>
      <c r="C331" s="23"/>
      <c r="D331" s="23">
        <v>60</v>
      </c>
      <c r="E331" s="48">
        <f>SUMIF($D$176:$D$245,D331,$G$176:$G$245)+SUMIF($D$264:$D$314,D331,$G$264:$G$314)</f>
        <v>23.11</v>
      </c>
      <c r="F331" s="18" t="s">
        <v>1</v>
      </c>
      <c r="G331" s="6"/>
    </row>
    <row r="332" spans="2:55" x14ac:dyDescent="0.25">
      <c r="B332" s="19"/>
      <c r="C332" s="23"/>
      <c r="D332" s="23">
        <v>75</v>
      </c>
      <c r="E332" s="48">
        <f>SUMIF($D$176:$D$245,D332,$G$176:$G$245)+SUMIF($D$264:$D$314,D332,$G$264:$G$314)</f>
        <v>89.51</v>
      </c>
      <c r="F332" s="18" t="s">
        <v>1</v>
      </c>
      <c r="G332" s="6"/>
    </row>
    <row r="333" spans="2:55" x14ac:dyDescent="0.25">
      <c r="B333" s="19"/>
      <c r="C333" s="23"/>
      <c r="D333" s="23">
        <v>85</v>
      </c>
      <c r="E333" s="48">
        <f>SUMIF($D$176:$D$245,D333,$G$176:$G$245)+SUMIF($D$264:$D$314,D333,$G$264:$G$314)</f>
        <v>24.03</v>
      </c>
      <c r="F333" s="18" t="s">
        <v>1</v>
      </c>
      <c r="G333" s="6"/>
    </row>
    <row r="334" spans="2:55" x14ac:dyDescent="0.25">
      <c r="B334" s="19"/>
      <c r="C334" s="23"/>
      <c r="D334" s="23">
        <v>100</v>
      </c>
      <c r="E334" s="48">
        <f>SUMIF($D$176:$D$245,D334,$G$176:$G$245)+SUMIF($D$264:$D$314,D334,$G$264:$G$314)</f>
        <v>43.56</v>
      </c>
      <c r="F334" s="18" t="s">
        <v>1</v>
      </c>
      <c r="G334" s="6"/>
    </row>
    <row r="335" spans="2:55" x14ac:dyDescent="0.25">
      <c r="B335" s="26" t="s">
        <v>60</v>
      </c>
      <c r="C335" s="23"/>
      <c r="D335" s="23"/>
      <c r="E335" s="9"/>
      <c r="F335" s="18"/>
      <c r="G335" s="6"/>
      <c r="H335" s="30"/>
    </row>
    <row r="336" spans="2:55" x14ac:dyDescent="0.25">
      <c r="B336" s="19" t="s">
        <v>61</v>
      </c>
      <c r="C336" s="23"/>
      <c r="D336" s="23"/>
      <c r="E336" s="9"/>
      <c r="F336" s="18"/>
      <c r="G336" s="6"/>
    </row>
    <row r="337" spans="2:7" x14ac:dyDescent="0.25">
      <c r="B337" s="19"/>
      <c r="C337" s="23"/>
      <c r="D337" s="23">
        <v>25</v>
      </c>
      <c r="E337" s="9">
        <v>21</v>
      </c>
      <c r="F337" s="18" t="s">
        <v>9</v>
      </c>
      <c r="G337" s="6"/>
    </row>
    <row r="338" spans="2:7" x14ac:dyDescent="0.25">
      <c r="B338" s="19" t="s">
        <v>150</v>
      </c>
      <c r="C338" s="23"/>
      <c r="D338" s="23">
        <v>25</v>
      </c>
      <c r="E338" s="9">
        <v>8</v>
      </c>
      <c r="F338" s="18" t="s">
        <v>9</v>
      </c>
      <c r="G338" s="6"/>
    </row>
    <row r="339" spans="2:7" x14ac:dyDescent="0.25">
      <c r="B339" s="19"/>
      <c r="C339" s="23"/>
      <c r="D339" s="23"/>
      <c r="E339" s="25"/>
      <c r="F339" s="18"/>
      <c r="G339" s="6"/>
    </row>
  </sheetData>
  <autoFilter ref="A3:H338" xr:uid="{00000000-0009-0000-0000-000007000000}"/>
  <printOptions horizontalCentered="1"/>
  <pageMargins left="0.51181102362204722" right="0.51181102362204722" top="0.43307086614173229" bottom="0.78740157480314965" header="0.31496062992125984" footer="0.31496062992125984"/>
  <pageSetup paperSize="9" scale="84" orientation="portrait" r:id="rId1"/>
  <colBreaks count="4" manualBreakCount="4">
    <brk id="19" min="171" max="248" man="1"/>
    <brk id="30" min="171" max="248" man="1"/>
    <brk id="42" min="171" max="248" man="1"/>
    <brk id="53" min="17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PLANILHA Anexo II</vt:lpstr>
      <vt:lpstr>composições Anexo II</vt:lpstr>
      <vt:lpstr>Cronograma Anexo XIII</vt:lpstr>
      <vt:lpstr>HIDRAULICA orç</vt:lpstr>
      <vt:lpstr>'composições Anexo II'!Area_de_impressao</vt:lpstr>
      <vt:lpstr>'Cronograma Anexo XIII'!Area_de_impressao</vt:lpstr>
      <vt:lpstr>'HIDRAULICA orç'!Area_de_impressao</vt:lpstr>
      <vt:lpstr>'PLANILHA Anexo II'!Area_de_impressao</vt:lpstr>
      <vt:lpstr>'composições Anexo II'!Titulos_de_impressao</vt:lpstr>
      <vt:lpstr>'Cronograma Anexo XIII'!Titulos_de_impressao</vt:lpstr>
      <vt:lpstr>'HIDRAULICA orç'!Titulos_de_impressao</vt:lpstr>
      <vt:lpstr>'PLANILHA Anexo II'!Titulos_de_impressao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dmaffonso</dc:creator>
  <cp:lastModifiedBy>Juridico UPHL</cp:lastModifiedBy>
  <cp:lastPrinted>2024-02-05T18:29:14Z</cp:lastPrinted>
  <dcterms:created xsi:type="dcterms:W3CDTF">2020-11-30T17:33:04Z</dcterms:created>
  <dcterms:modified xsi:type="dcterms:W3CDTF">2024-03-13T19:04:25Z</dcterms:modified>
</cp:coreProperties>
</file>