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srvdc\DOCUMENTOS\engenharia_projetos\DOCUMENTOS SETOR ENGENHARIA\Comissão Técnica de Engenharia\Editais - 2025\Edital 01.2025 - Apoio Cozinha + PS\"/>
    </mc:Choice>
  </mc:AlternateContent>
  <xr:revisionPtr revIDLastSave="0" documentId="13_ncr:1_{32F0F1BE-9B66-48B0-B126-9F3BF06E1F8B}" xr6:coauthVersionLast="47" xr6:coauthVersionMax="47" xr10:uidLastSave="{00000000-0000-0000-0000-000000000000}"/>
  <bookViews>
    <workbookView xWindow="-120" yWindow="-120" windowWidth="20730" windowHeight="11040" tabRatio="902" firstSheet="1" activeTab="2" xr2:uid="{00000000-000D-0000-FFFF-FFFF00000000}"/>
  </bookViews>
  <sheets>
    <sheet name="HIDRAULICA" sheetId="15" state="hidden" r:id="rId1"/>
    <sheet name="ANEXO II - PLANILHA" sheetId="13" r:id="rId2"/>
    <sheet name="ANEXO XIII - CRONOGRAMA" sheetId="26" r:id="rId3"/>
    <sheet name="ANEXO XIV - COMPOSIÇÃO" sheetId="46" r:id="rId4"/>
  </sheets>
  <externalReferences>
    <externalReference r:id="rId5"/>
    <externalReference r:id="rId6"/>
  </externalReferences>
  <definedNames>
    <definedName name="_xlnm._FilterDatabase" localSheetId="1" hidden="1">'ANEXO II - PLANILHA'!$A$7:$J$400</definedName>
    <definedName name="_xlnm._FilterDatabase" localSheetId="0" hidden="1">HIDRAULICA!$A$3:$H$337</definedName>
    <definedName name="ACOMPANHAMENTO" hidden="1">IF(VALUE([1]MENU!$O$4)=2,"BM","PLE")</definedName>
    <definedName name="_xlnm.Print_Area" localSheetId="1">'ANEXO II - PLANILHA'!$B$2:$M$399</definedName>
    <definedName name="_xlnm.Print_Area" localSheetId="2">'ANEXO XIII - CRONOGRAMA'!$A$1:$Q$81</definedName>
    <definedName name="_xlnm.Print_Area" localSheetId="3">'ANEXO XIV - COMPOSIÇÃO'!$A$1:$I$20</definedName>
    <definedName name="_xlnm.Print_Area" localSheetId="0">HIDRAULICA!$B$2:$H$338</definedName>
    <definedName name="AUTOEVENTO" hidden="1">[1]CÁLCULO!$A$12</definedName>
    <definedName name="BDI.Opcao" localSheetId="2" hidden="1">[2]DADOS!$F$18</definedName>
    <definedName name="BDI.Opcao" hidden="1">[1]DADOS!$F$18</definedName>
    <definedName name="BDI.TipoObra" localSheetId="2" hidden="1">[2]BDI!$A$138:$A$146</definedName>
    <definedName name="BDI.TipoObra" hidden="1">[1]BDI!$A$138:$A$146</definedName>
    <definedName name="CÁLCULO.TotalAdmLocal" localSheetId="3" hidden="1">IF(AUTOEVENTO="manual",SUMIF([1]CÁLCULO!$M$15:$M$266,1,[1]ORÇAMENTO!$X$15:$X$266),0)</definedName>
    <definedName name="CÁLCULO.TotalAdmLocal" hidden="1">IF(AUTOEVENTO="manual",SUMIF([1]CÁLCULO!$M$15:$M$266,1,[1]ORÇAMENTO!$X$15:$X$266),0)</definedName>
    <definedName name="CRONO.LinhasNecessarias" localSheetId="3" hidden="1">#N/A</definedName>
    <definedName name="CRONO.LinhasNecessarias" hidden="1">COUNTIF([1]QCI!$B$13:$B$24,"Manual")+COUNTIF([1]QCI!$B$13:$B$24,"SemiAuto")+COUNT([0]!ORÇAMENTO.ListaCrono)</definedName>
    <definedName name="CRONO.MaxParc" hidden="1">[1]CRONO!$G65536+[1]CRONO!A1</definedName>
    <definedName name="DESONERACAO" localSheetId="2" hidden="1">IF(OR('ANEXO XIII - CRONOGRAMA'!Import.Desoneracao="DESONERADO",'ANEXO XIII - CRONOGRAMA'!Import.Desoneracao="SIM"),"SIM","NÃO")</definedName>
    <definedName name="DESONERACAO" localSheetId="3" hidden="1">#N/A</definedName>
    <definedName name="DESONERACAO" hidden="1">IF(OR('ANEXO XIII - CRONOGRAMA'!Import.Desoneracao="DESONERADO",'ANEXO XIII - CRONOGRAMA'!Import.Desoneracao="SIM"),"SIM","NÃO")</definedName>
    <definedName name="Import.Apelido" localSheetId="2" hidden="1">[2]DADOS!$F$16</definedName>
    <definedName name="Import.Apelido" hidden="1">[1]DADOS!$F$16</definedName>
    <definedName name="Import.CR" localSheetId="2" hidden="1">[2]DADOS!$F$7</definedName>
    <definedName name="Import.CR" hidden="1">[1]DADOS!$F$7</definedName>
    <definedName name="Import.CTEF" hidden="1">[1]DADOS!$F$36</definedName>
    <definedName name="Import.DescLote" localSheetId="2" hidden="1">[2]DADOS!$F$17</definedName>
    <definedName name="Import.DescLote" hidden="1">[1]DADOS!$F$17</definedName>
    <definedName name="Import.Desoneracao" localSheetId="2" hidden="1">OFFSET([2]DADOS!$G$18,0,-1)</definedName>
    <definedName name="Import.Desoneracao" hidden="1">OFFSET([1]DADOS!$G$18,0,-1)</definedName>
    <definedName name="Import.empresa" hidden="1">[1]DADOS!$F$37</definedName>
    <definedName name="Import.Município" localSheetId="2" hidden="1">[2]DADOS!$F$6</definedName>
    <definedName name="Import.Município" hidden="1">[1]DADOS!$F$6</definedName>
    <definedName name="Import.Proponente" localSheetId="2" hidden="1">[2]DADOS!$F$5</definedName>
    <definedName name="Import.Proponente" hidden="1">[1]DADOS!$F$5</definedName>
    <definedName name="import.recurso" hidden="1">[1]DADOS!$F$4</definedName>
    <definedName name="Import.RespOrçamento" localSheetId="2" hidden="1">[2]DADOS!$F$22:$F$24</definedName>
    <definedName name="Import.RespOrçamento" hidden="1">[1]DADOS!$F$22:$F$24</definedName>
    <definedName name="Import.SICONV" localSheetId="2" hidden="1">[2]DADOS!$F$8</definedName>
    <definedName name="Import.SICONV" hidden="1">[1]DADOS!$F$8</definedName>
    <definedName name="ORÇAMENTO.ListaCrono" hidden="1">OFFSET([1]ORÇAMENTO!$AD$15,1,0):OFFSET([1]ORÇAMENTO!$AD$266,-1,0)</definedName>
    <definedName name="QCI.ExisteManual" hidden="1">(COUNTIF([1]QCI!$B$13:$B$24,"Manual")+COUNTIF([1]QCI!$B$13:$B$24,"SemiAuto"))&gt;0</definedName>
    <definedName name="TIPOORCAMENTO" hidden="1">IF(VALUE([1]MENU!$O$3)=2,"Licitado","Proposto")</definedName>
    <definedName name="_xlnm.Print_Titles" localSheetId="1">'ANEXO II - PLANILHA'!$1:$7</definedName>
    <definedName name="_xlnm.Print_Titles" localSheetId="2">'ANEXO XIII - CRONOGRAMA'!$1:$6</definedName>
    <definedName name="_xlnm.Print_Titles" localSheetId="3">'ANEXO XIV - COMPOSIÇÃO'!$1:$5</definedName>
    <definedName name="_xlnm.Print_Titles" localSheetId="0">HIDRAULICA!$2:$3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26" l="1"/>
  <c r="D64" i="26"/>
  <c r="D62" i="26"/>
  <c r="D60" i="26"/>
  <c r="D58" i="26"/>
  <c r="D56" i="26"/>
  <c r="D54" i="26"/>
  <c r="D52" i="26"/>
  <c r="D50" i="26"/>
  <c r="D48" i="26"/>
  <c r="D46" i="26"/>
  <c r="D44" i="26"/>
  <c r="D42" i="26"/>
  <c r="D40" i="26"/>
  <c r="R44" i="26"/>
  <c r="R46" i="26"/>
  <c r="R48" i="26"/>
  <c r="R50" i="26"/>
  <c r="R52" i="26"/>
  <c r="R54" i="26"/>
  <c r="R56" i="26"/>
  <c r="R58" i="26"/>
  <c r="R60" i="26"/>
  <c r="R62" i="26"/>
  <c r="R64" i="26"/>
  <c r="R40" i="26"/>
  <c r="R12" i="26"/>
  <c r="R14" i="26"/>
  <c r="R16" i="26"/>
  <c r="R18" i="26"/>
  <c r="R20" i="26"/>
  <c r="R22" i="26"/>
  <c r="R24" i="26"/>
  <c r="R26" i="26"/>
  <c r="R28" i="26"/>
  <c r="R30" i="26"/>
  <c r="R32" i="26"/>
  <c r="R34" i="26"/>
  <c r="R8" i="26"/>
  <c r="R10" i="26"/>
  <c r="D69" i="26" l="1"/>
  <c r="Q65" i="26"/>
  <c r="P65" i="26"/>
  <c r="O65" i="26"/>
  <c r="N65" i="26"/>
  <c r="M65" i="26"/>
  <c r="L65" i="26"/>
  <c r="K65" i="26"/>
  <c r="J65" i="26"/>
  <c r="I65" i="26"/>
  <c r="H65" i="26"/>
  <c r="G65" i="26"/>
  <c r="F65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F41" i="26"/>
  <c r="Q41" i="26" s="1"/>
  <c r="C39" i="26"/>
  <c r="A39" i="26"/>
  <c r="B4" i="13"/>
  <c r="I382" i="13"/>
  <c r="J382" i="13" s="1"/>
  <c r="I381" i="13"/>
  <c r="J381" i="13" s="1"/>
  <c r="I380" i="13"/>
  <c r="J380" i="13" s="1"/>
  <c r="I379" i="13"/>
  <c r="J379" i="13" s="1"/>
  <c r="I378" i="13"/>
  <c r="J378" i="13" s="1"/>
  <c r="I377" i="13"/>
  <c r="J377" i="13" s="1"/>
  <c r="I374" i="13"/>
  <c r="J374" i="13" s="1"/>
  <c r="I373" i="13"/>
  <c r="J373" i="13" s="1"/>
  <c r="I372" i="13"/>
  <c r="J372" i="13" s="1"/>
  <c r="I371" i="13"/>
  <c r="J371" i="13" s="1"/>
  <c r="I370" i="13"/>
  <c r="J370" i="13" s="1"/>
  <c r="I369" i="13"/>
  <c r="J369" i="13" s="1"/>
  <c r="I368" i="13"/>
  <c r="J368" i="13" s="1"/>
  <c r="I363" i="13"/>
  <c r="J363" i="13" s="1"/>
  <c r="I362" i="13"/>
  <c r="J362" i="13" s="1"/>
  <c r="I360" i="13"/>
  <c r="J360" i="13" s="1"/>
  <c r="I356" i="13"/>
  <c r="J356" i="13" s="1"/>
  <c r="I355" i="13"/>
  <c r="J355" i="13" s="1"/>
  <c r="I354" i="13"/>
  <c r="J354" i="13" s="1"/>
  <c r="I353" i="13"/>
  <c r="J353" i="13" s="1"/>
  <c r="I352" i="13"/>
  <c r="J352" i="13" s="1"/>
  <c r="I350" i="13"/>
  <c r="J350" i="13" s="1"/>
  <c r="I349" i="13"/>
  <c r="J349" i="13" s="1"/>
  <c r="I347" i="13"/>
  <c r="J347" i="13" s="1"/>
  <c r="I346" i="13"/>
  <c r="J346" i="13" s="1"/>
  <c r="I345" i="13"/>
  <c r="J345" i="13" s="1"/>
  <c r="I344" i="13"/>
  <c r="J344" i="13" s="1"/>
  <c r="I343" i="13"/>
  <c r="J343" i="13" s="1"/>
  <c r="I342" i="13"/>
  <c r="J342" i="13" s="1"/>
  <c r="I341" i="13"/>
  <c r="J341" i="13" s="1"/>
  <c r="I340" i="13"/>
  <c r="J340" i="13" s="1"/>
  <c r="I339" i="13"/>
  <c r="J339" i="13" s="1"/>
  <c r="I338" i="13"/>
  <c r="J338" i="13" s="1"/>
  <c r="I337" i="13"/>
  <c r="J337" i="13" s="1"/>
  <c r="I336" i="13"/>
  <c r="J336" i="13" s="1"/>
  <c r="I335" i="13"/>
  <c r="J335" i="13" s="1"/>
  <c r="I334" i="13"/>
  <c r="J334" i="13" s="1"/>
  <c r="I333" i="13"/>
  <c r="J333" i="13" s="1"/>
  <c r="I332" i="13"/>
  <c r="J332" i="13" s="1"/>
  <c r="I331" i="13"/>
  <c r="J331" i="13" s="1"/>
  <c r="I330" i="13"/>
  <c r="J330" i="13" s="1"/>
  <c r="I328" i="13"/>
  <c r="J328" i="13" s="1"/>
  <c r="I326" i="13"/>
  <c r="J326" i="13" s="1"/>
  <c r="I325" i="13"/>
  <c r="J325" i="13" s="1"/>
  <c r="I324" i="13"/>
  <c r="J324" i="13" s="1"/>
  <c r="I323" i="13"/>
  <c r="J323" i="13" s="1"/>
  <c r="I322" i="13"/>
  <c r="J322" i="13" s="1"/>
  <c r="I321" i="13"/>
  <c r="J321" i="13" s="1"/>
  <c r="I320" i="13"/>
  <c r="J320" i="13" s="1"/>
  <c r="I319" i="13"/>
  <c r="J319" i="13" s="1"/>
  <c r="I318" i="13"/>
  <c r="J318" i="13" s="1"/>
  <c r="I317" i="13"/>
  <c r="J317" i="13" s="1"/>
  <c r="I316" i="13"/>
  <c r="J316" i="13" s="1"/>
  <c r="I315" i="13"/>
  <c r="J315" i="13" s="1"/>
  <c r="I314" i="13"/>
  <c r="J314" i="13" s="1"/>
  <c r="I310" i="13"/>
  <c r="J310" i="13" s="1"/>
  <c r="I309" i="13"/>
  <c r="J309" i="13" s="1"/>
  <c r="I308" i="13"/>
  <c r="J308" i="13" s="1"/>
  <c r="I307" i="13"/>
  <c r="J307" i="13" s="1"/>
  <c r="I304" i="13"/>
  <c r="J304" i="13" s="1"/>
  <c r="I303" i="13"/>
  <c r="J303" i="13" s="1"/>
  <c r="I302" i="13"/>
  <c r="J302" i="13" s="1"/>
  <c r="I301" i="13"/>
  <c r="J301" i="13" s="1"/>
  <c r="I300" i="13"/>
  <c r="J300" i="13" s="1"/>
  <c r="I299" i="13"/>
  <c r="J299" i="13" s="1"/>
  <c r="I298" i="13"/>
  <c r="J298" i="13" s="1"/>
  <c r="I297" i="13"/>
  <c r="J297" i="13" s="1"/>
  <c r="I296" i="13"/>
  <c r="J296" i="13" s="1"/>
  <c r="I295" i="13"/>
  <c r="J295" i="13" s="1"/>
  <c r="I294" i="13"/>
  <c r="J294" i="13" s="1"/>
  <c r="I293" i="13"/>
  <c r="J293" i="13" s="1"/>
  <c r="I291" i="13"/>
  <c r="J291" i="13" s="1"/>
  <c r="I290" i="13"/>
  <c r="J290" i="13" s="1"/>
  <c r="I288" i="13"/>
  <c r="J288" i="13" s="1"/>
  <c r="I287" i="13"/>
  <c r="J287" i="13" s="1"/>
  <c r="I286" i="13"/>
  <c r="J286" i="13" s="1"/>
  <c r="I285" i="13"/>
  <c r="J285" i="13" s="1"/>
  <c r="I284" i="13"/>
  <c r="J284" i="13" s="1"/>
  <c r="I283" i="13"/>
  <c r="J283" i="13" s="1"/>
  <c r="I282" i="13"/>
  <c r="J282" i="13" s="1"/>
  <c r="I277" i="13"/>
  <c r="J277" i="13" s="1"/>
  <c r="I276" i="13"/>
  <c r="J276" i="13" s="1"/>
  <c r="I275" i="13"/>
  <c r="J275" i="13" s="1"/>
  <c r="I274" i="13"/>
  <c r="J274" i="13" s="1"/>
  <c r="I272" i="13"/>
  <c r="J272" i="13" s="1"/>
  <c r="I271" i="13"/>
  <c r="J271" i="13" s="1"/>
  <c r="I270" i="13"/>
  <c r="J270" i="13" s="1"/>
  <c r="I269" i="13"/>
  <c r="J269" i="13" s="1"/>
  <c r="I268" i="13"/>
  <c r="J268" i="13" s="1"/>
  <c r="I267" i="13"/>
  <c r="J267" i="13" s="1"/>
  <c r="I266" i="13"/>
  <c r="J266" i="13" s="1"/>
  <c r="I265" i="13"/>
  <c r="J265" i="13" s="1"/>
  <c r="I264" i="13"/>
  <c r="J264" i="13" s="1"/>
  <c r="I263" i="13"/>
  <c r="J263" i="13" s="1"/>
  <c r="I262" i="13"/>
  <c r="J262" i="13" s="1"/>
  <c r="I261" i="13"/>
  <c r="J261" i="13" s="1"/>
  <c r="I260" i="13"/>
  <c r="J260" i="13" s="1"/>
  <c r="I259" i="13"/>
  <c r="J259" i="13" s="1"/>
  <c r="I258" i="13"/>
  <c r="J258" i="13" s="1"/>
  <c r="I257" i="13"/>
  <c r="J257" i="13" s="1"/>
  <c r="I256" i="13"/>
  <c r="J256" i="13" s="1"/>
  <c r="I255" i="13"/>
  <c r="J255" i="13" s="1"/>
  <c r="I254" i="13"/>
  <c r="J254" i="13" s="1"/>
  <c r="I253" i="13"/>
  <c r="J253" i="13" s="1"/>
  <c r="I252" i="13"/>
  <c r="J252" i="13" s="1"/>
  <c r="I251" i="13"/>
  <c r="J251" i="13" s="1"/>
  <c r="I250" i="13"/>
  <c r="J250" i="13" s="1"/>
  <c r="I249" i="13"/>
  <c r="J249" i="13" s="1"/>
  <c r="I248" i="13"/>
  <c r="J248" i="13" s="1"/>
  <c r="I247" i="13"/>
  <c r="J247" i="13" s="1"/>
  <c r="I246" i="13"/>
  <c r="J246" i="13" s="1"/>
  <c r="I245" i="13"/>
  <c r="J245" i="13" s="1"/>
  <c r="I244" i="13"/>
  <c r="J244" i="13" s="1"/>
  <c r="I243" i="13"/>
  <c r="J243" i="13" s="1"/>
  <c r="I242" i="13"/>
  <c r="J242" i="13" s="1"/>
  <c r="I238" i="13"/>
  <c r="J238" i="13" s="1"/>
  <c r="I237" i="13"/>
  <c r="J237" i="13" s="1"/>
  <c r="I236" i="13"/>
  <c r="J236" i="13" s="1"/>
  <c r="I235" i="13"/>
  <c r="J235" i="13" s="1"/>
  <c r="I234" i="13"/>
  <c r="J234" i="13" s="1"/>
  <c r="I233" i="13"/>
  <c r="J233" i="13" s="1"/>
  <c r="I232" i="13"/>
  <c r="J232" i="13" s="1"/>
  <c r="I231" i="13"/>
  <c r="J231" i="13" s="1"/>
  <c r="I230" i="13"/>
  <c r="J230" i="13" s="1"/>
  <c r="I229" i="13"/>
  <c r="J229" i="13" s="1"/>
  <c r="I228" i="13"/>
  <c r="J228" i="13" s="1"/>
  <c r="I227" i="13"/>
  <c r="J227" i="13" s="1"/>
  <c r="I223" i="13"/>
  <c r="J223" i="13" s="1"/>
  <c r="I222" i="13"/>
  <c r="J222" i="13" s="1"/>
  <c r="I221" i="13"/>
  <c r="J221" i="13" s="1"/>
  <c r="I220" i="13"/>
  <c r="J220" i="13" s="1"/>
  <c r="I219" i="13"/>
  <c r="J219" i="13" s="1"/>
  <c r="I218" i="13"/>
  <c r="J218" i="13" s="1"/>
  <c r="I213" i="13"/>
  <c r="J213" i="13" s="1"/>
  <c r="I212" i="13"/>
  <c r="J212" i="13" s="1"/>
  <c r="I211" i="13"/>
  <c r="J211" i="13" s="1"/>
  <c r="I210" i="13"/>
  <c r="J210" i="13" s="1"/>
  <c r="I206" i="13"/>
  <c r="J206" i="13" s="1"/>
  <c r="I205" i="13"/>
  <c r="J205" i="13" s="1"/>
  <c r="I204" i="13"/>
  <c r="J204" i="13" s="1"/>
  <c r="I203" i="13"/>
  <c r="J203" i="13" s="1"/>
  <c r="I202" i="13"/>
  <c r="J202" i="13" s="1"/>
  <c r="I196" i="13"/>
  <c r="J196" i="13" s="1"/>
  <c r="I195" i="13"/>
  <c r="J195" i="13" s="1"/>
  <c r="I194" i="13"/>
  <c r="J194" i="13" s="1"/>
  <c r="I192" i="13"/>
  <c r="J192" i="13" s="1"/>
  <c r="I191" i="13"/>
  <c r="J191" i="13" s="1"/>
  <c r="I190" i="13"/>
  <c r="J190" i="13" s="1"/>
  <c r="I189" i="13"/>
  <c r="J189" i="13" s="1"/>
  <c r="I188" i="13"/>
  <c r="J188" i="13" s="1"/>
  <c r="I187" i="13"/>
  <c r="J187" i="13" s="1"/>
  <c r="I186" i="13"/>
  <c r="J186" i="13" s="1"/>
  <c r="I185" i="13"/>
  <c r="J185" i="13" s="1"/>
  <c r="I184" i="13"/>
  <c r="J184" i="13" s="1"/>
  <c r="I183" i="13"/>
  <c r="J183" i="13" s="1"/>
  <c r="I182" i="13"/>
  <c r="J182" i="13" s="1"/>
  <c r="I181" i="13"/>
  <c r="J181" i="13" s="1"/>
  <c r="I180" i="13"/>
  <c r="J180" i="13" s="1"/>
  <c r="I179" i="13"/>
  <c r="J179" i="13" s="1"/>
  <c r="I178" i="13"/>
  <c r="J178" i="13" s="1"/>
  <c r="I176" i="13"/>
  <c r="J176" i="13" s="1"/>
  <c r="J175" i="13" s="1"/>
  <c r="I174" i="13"/>
  <c r="J174" i="13" s="1"/>
  <c r="I173" i="13"/>
  <c r="J173" i="13" s="1"/>
  <c r="I172" i="13"/>
  <c r="J172" i="13" s="1"/>
  <c r="I165" i="13"/>
  <c r="I164" i="13"/>
  <c r="I163" i="13"/>
  <c r="I162" i="13"/>
  <c r="I160" i="13"/>
  <c r="I159" i="13"/>
  <c r="I157" i="13"/>
  <c r="I156" i="13"/>
  <c r="I155" i="13"/>
  <c r="I154" i="13"/>
  <c r="I152" i="13"/>
  <c r="I151" i="13"/>
  <c r="I149" i="13"/>
  <c r="I148" i="13"/>
  <c r="I147" i="13"/>
  <c r="I146" i="13"/>
  <c r="I145" i="13"/>
  <c r="I144" i="13"/>
  <c r="I141" i="13"/>
  <c r="I140" i="13"/>
  <c r="I139" i="13"/>
  <c r="I137" i="13"/>
  <c r="I136" i="13"/>
  <c r="I135" i="13"/>
  <c r="I133" i="13"/>
  <c r="I132" i="13"/>
  <c r="I131" i="13"/>
  <c r="I130" i="13"/>
  <c r="I129" i="13"/>
  <c r="I128" i="13"/>
  <c r="I127" i="13"/>
  <c r="I125" i="13"/>
  <c r="I124" i="13"/>
  <c r="I123" i="13"/>
  <c r="I122" i="13"/>
  <c r="I121" i="13"/>
  <c r="I120" i="13"/>
  <c r="I119" i="13"/>
  <c r="I118" i="13"/>
  <c r="I117" i="13"/>
  <c r="I116" i="13"/>
  <c r="I115" i="13"/>
  <c r="I114" i="13"/>
  <c r="I112" i="13"/>
  <c r="I111" i="13"/>
  <c r="I110" i="13"/>
  <c r="I109" i="13"/>
  <c r="I108" i="13"/>
  <c r="I107" i="13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7" i="13"/>
  <c r="I86" i="13"/>
  <c r="I84" i="13"/>
  <c r="I83" i="13"/>
  <c r="I82" i="13"/>
  <c r="I81" i="13"/>
  <c r="I80" i="13"/>
  <c r="I79" i="13"/>
  <c r="I78" i="13"/>
  <c r="I77" i="13"/>
  <c r="I76" i="13"/>
  <c r="I75" i="13"/>
  <c r="I292" i="13"/>
  <c r="J292" i="13" s="1"/>
  <c r="I278" i="13"/>
  <c r="J278" i="13" s="1"/>
  <c r="I385" i="13"/>
  <c r="J385" i="13" s="1"/>
  <c r="I383" i="13"/>
  <c r="J383" i="13" s="1"/>
  <c r="I376" i="13"/>
  <c r="J376" i="13" s="1"/>
  <c r="I367" i="13"/>
  <c r="J367" i="13" s="1"/>
  <c r="I366" i="13"/>
  <c r="J366" i="13" s="1"/>
  <c r="I365" i="13"/>
  <c r="J365" i="13" s="1"/>
  <c r="I364" i="13"/>
  <c r="J364" i="13" s="1"/>
  <c r="I361" i="13"/>
  <c r="J361" i="13" s="1"/>
  <c r="I359" i="13"/>
  <c r="J359" i="13" s="1"/>
  <c r="I358" i="13"/>
  <c r="J358" i="13" s="1"/>
  <c r="I357" i="13"/>
  <c r="J357" i="13" s="1"/>
  <c r="I351" i="13"/>
  <c r="J351" i="13" s="1"/>
  <c r="I327" i="13"/>
  <c r="J327" i="13" s="1"/>
  <c r="I313" i="13"/>
  <c r="J313" i="13" s="1"/>
  <c r="I312" i="13"/>
  <c r="J312" i="13" s="1"/>
  <c r="I311" i="13"/>
  <c r="J311" i="13" s="1"/>
  <c r="I305" i="13"/>
  <c r="J305" i="13" s="1"/>
  <c r="I289" i="13"/>
  <c r="J289" i="13" s="1"/>
  <c r="I281" i="13"/>
  <c r="J281" i="13" s="1"/>
  <c r="I280" i="13"/>
  <c r="J280" i="13" s="1"/>
  <c r="I279" i="13"/>
  <c r="J279" i="13" s="1"/>
  <c r="I273" i="13"/>
  <c r="J273" i="13" s="1"/>
  <c r="I241" i="13"/>
  <c r="J241" i="13" s="1"/>
  <c r="I240" i="13"/>
  <c r="J240" i="13" s="1"/>
  <c r="I239" i="13"/>
  <c r="J239" i="13" s="1"/>
  <c r="I225" i="13"/>
  <c r="J225" i="13" s="1"/>
  <c r="J224" i="13" s="1"/>
  <c r="I216" i="13"/>
  <c r="J216" i="13" s="1"/>
  <c r="I215" i="13"/>
  <c r="J215" i="13" s="1"/>
  <c r="I214" i="13"/>
  <c r="J214" i="13" s="1"/>
  <c r="I209" i="13"/>
  <c r="J209" i="13" s="1"/>
  <c r="I208" i="13"/>
  <c r="J208" i="13" s="1"/>
  <c r="I207" i="13"/>
  <c r="J207" i="13" s="1"/>
  <c r="I200" i="13"/>
  <c r="J200" i="13" s="1"/>
  <c r="I199" i="13"/>
  <c r="J199" i="13" s="1"/>
  <c r="I198" i="13"/>
  <c r="J198" i="13" s="1"/>
  <c r="I167" i="13"/>
  <c r="I161" i="13"/>
  <c r="I153" i="13"/>
  <c r="I143" i="13"/>
  <c r="I138" i="13"/>
  <c r="I134" i="13"/>
  <c r="I126" i="13"/>
  <c r="I113" i="13"/>
  <c r="I89" i="13"/>
  <c r="I88" i="13"/>
  <c r="L385" i="13"/>
  <c r="M385" i="13" s="1"/>
  <c r="M384" i="13" s="1"/>
  <c r="L383" i="13"/>
  <c r="M383" i="13" s="1"/>
  <c r="L382" i="13"/>
  <c r="M382" i="13" s="1"/>
  <c r="L381" i="13"/>
  <c r="M381" i="13" s="1"/>
  <c r="L380" i="13"/>
  <c r="M380" i="13" s="1"/>
  <c r="L379" i="13"/>
  <c r="M379" i="13" s="1"/>
  <c r="L378" i="13"/>
  <c r="M378" i="13" s="1"/>
  <c r="L377" i="13"/>
  <c r="M377" i="13" s="1"/>
  <c r="L376" i="13"/>
  <c r="M376" i="13" s="1"/>
  <c r="L374" i="13"/>
  <c r="M374" i="13" s="1"/>
  <c r="L373" i="13"/>
  <c r="M373" i="13" s="1"/>
  <c r="L372" i="13"/>
  <c r="M372" i="13" s="1"/>
  <c r="L371" i="13"/>
  <c r="M371" i="13" s="1"/>
  <c r="L370" i="13"/>
  <c r="M370" i="13" s="1"/>
  <c r="L369" i="13"/>
  <c r="M369" i="13" s="1"/>
  <c r="L368" i="13"/>
  <c r="M368" i="13" s="1"/>
  <c r="L367" i="13"/>
  <c r="M367" i="13" s="1"/>
  <c r="L366" i="13"/>
  <c r="M366" i="13" s="1"/>
  <c r="L365" i="13"/>
  <c r="M365" i="13" s="1"/>
  <c r="L364" i="13"/>
  <c r="M364" i="13" s="1"/>
  <c r="L363" i="13"/>
  <c r="M363" i="13" s="1"/>
  <c r="L362" i="13"/>
  <c r="M362" i="13" s="1"/>
  <c r="L361" i="13"/>
  <c r="M361" i="13" s="1"/>
  <c r="L360" i="13"/>
  <c r="M360" i="13" s="1"/>
  <c r="L359" i="13"/>
  <c r="M359" i="13" s="1"/>
  <c r="L358" i="13"/>
  <c r="M358" i="13" s="1"/>
  <c r="L357" i="13"/>
  <c r="M357" i="13" s="1"/>
  <c r="L356" i="13"/>
  <c r="M356" i="13" s="1"/>
  <c r="L355" i="13"/>
  <c r="M355" i="13" s="1"/>
  <c r="L354" i="13"/>
  <c r="M354" i="13" s="1"/>
  <c r="L353" i="13"/>
  <c r="M353" i="13" s="1"/>
  <c r="L352" i="13"/>
  <c r="M352" i="13" s="1"/>
  <c r="L351" i="13"/>
  <c r="M351" i="13" s="1"/>
  <c r="L350" i="13"/>
  <c r="L349" i="13"/>
  <c r="L347" i="13"/>
  <c r="M347" i="13" s="1"/>
  <c r="L346" i="13"/>
  <c r="M346" i="13" s="1"/>
  <c r="L345" i="13"/>
  <c r="M345" i="13" s="1"/>
  <c r="L344" i="13"/>
  <c r="M344" i="13" s="1"/>
  <c r="L343" i="13"/>
  <c r="M343" i="13" s="1"/>
  <c r="L342" i="13"/>
  <c r="M342" i="13" s="1"/>
  <c r="L341" i="13"/>
  <c r="M341" i="13" s="1"/>
  <c r="L340" i="13"/>
  <c r="M340" i="13" s="1"/>
  <c r="L339" i="13"/>
  <c r="M339" i="13" s="1"/>
  <c r="L338" i="13"/>
  <c r="M338" i="13" s="1"/>
  <c r="L337" i="13"/>
  <c r="M337" i="13" s="1"/>
  <c r="L336" i="13"/>
  <c r="M336" i="13" s="1"/>
  <c r="L335" i="13"/>
  <c r="M335" i="13" s="1"/>
  <c r="L334" i="13"/>
  <c r="M334" i="13" s="1"/>
  <c r="L333" i="13"/>
  <c r="M333" i="13" s="1"/>
  <c r="L332" i="13"/>
  <c r="M332" i="13" s="1"/>
  <c r="L331" i="13"/>
  <c r="M331" i="13" s="1"/>
  <c r="L330" i="13"/>
  <c r="M330" i="13" s="1"/>
  <c r="L328" i="13"/>
  <c r="M328" i="13" s="1"/>
  <c r="L327" i="13"/>
  <c r="M327" i="13" s="1"/>
  <c r="L326" i="13"/>
  <c r="M326" i="13" s="1"/>
  <c r="L325" i="13"/>
  <c r="M325" i="13" s="1"/>
  <c r="L324" i="13"/>
  <c r="M324" i="13" s="1"/>
  <c r="L323" i="13"/>
  <c r="M323" i="13" s="1"/>
  <c r="L322" i="13"/>
  <c r="M322" i="13" s="1"/>
  <c r="L321" i="13"/>
  <c r="M321" i="13" s="1"/>
  <c r="L320" i="13"/>
  <c r="M320" i="13" s="1"/>
  <c r="L319" i="13"/>
  <c r="M319" i="13" s="1"/>
  <c r="L318" i="13"/>
  <c r="M318" i="13" s="1"/>
  <c r="L317" i="13"/>
  <c r="M317" i="13" s="1"/>
  <c r="L316" i="13"/>
  <c r="M316" i="13" s="1"/>
  <c r="L315" i="13"/>
  <c r="M315" i="13" s="1"/>
  <c r="L314" i="13"/>
  <c r="M314" i="13" s="1"/>
  <c r="L313" i="13"/>
  <c r="M313" i="13" s="1"/>
  <c r="L312" i="13"/>
  <c r="M312" i="13" s="1"/>
  <c r="L311" i="13"/>
  <c r="M311" i="13" s="1"/>
  <c r="L310" i="13"/>
  <c r="M310" i="13" s="1"/>
  <c r="L309" i="13"/>
  <c r="M309" i="13" s="1"/>
  <c r="L308" i="13"/>
  <c r="M308" i="13" s="1"/>
  <c r="L307" i="13"/>
  <c r="M307" i="13" s="1"/>
  <c r="L305" i="13"/>
  <c r="M305" i="13" s="1"/>
  <c r="L304" i="13"/>
  <c r="M304" i="13" s="1"/>
  <c r="L303" i="13"/>
  <c r="M303" i="13" s="1"/>
  <c r="L302" i="13"/>
  <c r="M302" i="13" s="1"/>
  <c r="L301" i="13"/>
  <c r="M301" i="13" s="1"/>
  <c r="L300" i="13"/>
  <c r="M300" i="13" s="1"/>
  <c r="L299" i="13"/>
  <c r="M299" i="13" s="1"/>
  <c r="L298" i="13"/>
  <c r="M298" i="13" s="1"/>
  <c r="L297" i="13"/>
  <c r="M297" i="13" s="1"/>
  <c r="L296" i="13"/>
  <c r="M296" i="13" s="1"/>
  <c r="L295" i="13"/>
  <c r="M295" i="13" s="1"/>
  <c r="L294" i="13"/>
  <c r="M294" i="13" s="1"/>
  <c r="L293" i="13"/>
  <c r="M293" i="13" s="1"/>
  <c r="L292" i="13"/>
  <c r="M292" i="13" s="1"/>
  <c r="L291" i="13"/>
  <c r="M291" i="13" s="1"/>
  <c r="L290" i="13"/>
  <c r="M290" i="13" s="1"/>
  <c r="L289" i="13"/>
  <c r="L288" i="13"/>
  <c r="M288" i="13" s="1"/>
  <c r="L287" i="13"/>
  <c r="M287" i="13" s="1"/>
  <c r="L286" i="13"/>
  <c r="M286" i="13" s="1"/>
  <c r="L285" i="13"/>
  <c r="M285" i="13" s="1"/>
  <c r="L284" i="13"/>
  <c r="M284" i="13" s="1"/>
  <c r="L283" i="13"/>
  <c r="M283" i="13" s="1"/>
  <c r="L282" i="13"/>
  <c r="M282" i="13" s="1"/>
  <c r="L281" i="13"/>
  <c r="M281" i="13" s="1"/>
  <c r="L280" i="13"/>
  <c r="M280" i="13" s="1"/>
  <c r="L279" i="13"/>
  <c r="M279" i="13" s="1"/>
  <c r="L278" i="13"/>
  <c r="M278" i="13" s="1"/>
  <c r="L277" i="13"/>
  <c r="M277" i="13" s="1"/>
  <c r="L276" i="13"/>
  <c r="M276" i="13" s="1"/>
  <c r="L275" i="13"/>
  <c r="M275" i="13" s="1"/>
  <c r="L274" i="13"/>
  <c r="M274" i="13" s="1"/>
  <c r="L273" i="13"/>
  <c r="M273" i="13" s="1"/>
  <c r="L272" i="13"/>
  <c r="M272" i="13" s="1"/>
  <c r="L271" i="13"/>
  <c r="M271" i="13" s="1"/>
  <c r="L270" i="13"/>
  <c r="M270" i="13" s="1"/>
  <c r="L269" i="13"/>
  <c r="M269" i="13" s="1"/>
  <c r="L268" i="13"/>
  <c r="M268" i="13" s="1"/>
  <c r="L267" i="13"/>
  <c r="M267" i="13" s="1"/>
  <c r="L266" i="13"/>
  <c r="M266" i="13" s="1"/>
  <c r="L265" i="13"/>
  <c r="M265" i="13" s="1"/>
  <c r="L264" i="13"/>
  <c r="M264" i="13" s="1"/>
  <c r="L263" i="13"/>
  <c r="M263" i="13" s="1"/>
  <c r="L262" i="13"/>
  <c r="M262" i="13" s="1"/>
  <c r="L261" i="13"/>
  <c r="M261" i="13" s="1"/>
  <c r="L260" i="13"/>
  <c r="M260" i="13" s="1"/>
  <c r="L259" i="13"/>
  <c r="M259" i="13" s="1"/>
  <c r="L258" i="13"/>
  <c r="M258" i="13" s="1"/>
  <c r="L257" i="13"/>
  <c r="M257" i="13" s="1"/>
  <c r="L256" i="13"/>
  <c r="M256" i="13" s="1"/>
  <c r="L255" i="13"/>
  <c r="M255" i="13" s="1"/>
  <c r="L254" i="13"/>
  <c r="M254" i="13" s="1"/>
  <c r="L253" i="13"/>
  <c r="M253" i="13" s="1"/>
  <c r="L252" i="13"/>
  <c r="M252" i="13" s="1"/>
  <c r="L251" i="13"/>
  <c r="M251" i="13" s="1"/>
  <c r="L250" i="13"/>
  <c r="M250" i="13" s="1"/>
  <c r="L249" i="13"/>
  <c r="M249" i="13" s="1"/>
  <c r="L248" i="13"/>
  <c r="M248" i="13" s="1"/>
  <c r="L247" i="13"/>
  <c r="M247" i="13" s="1"/>
  <c r="L246" i="13"/>
  <c r="M246" i="13" s="1"/>
  <c r="L245" i="13"/>
  <c r="M245" i="13" s="1"/>
  <c r="L244" i="13"/>
  <c r="M244" i="13" s="1"/>
  <c r="L243" i="13"/>
  <c r="M243" i="13" s="1"/>
  <c r="L242" i="13"/>
  <c r="M242" i="13" s="1"/>
  <c r="L241" i="13"/>
  <c r="M241" i="13" s="1"/>
  <c r="L240" i="13"/>
  <c r="M240" i="13" s="1"/>
  <c r="L239" i="13"/>
  <c r="M239" i="13" s="1"/>
  <c r="L238" i="13"/>
  <c r="M238" i="13" s="1"/>
  <c r="L237" i="13"/>
  <c r="M237" i="13" s="1"/>
  <c r="L236" i="13"/>
  <c r="M236" i="13" s="1"/>
  <c r="L235" i="13"/>
  <c r="M235" i="13" s="1"/>
  <c r="L234" i="13"/>
  <c r="M234" i="13" s="1"/>
  <c r="L233" i="13"/>
  <c r="M233" i="13" s="1"/>
  <c r="L232" i="13"/>
  <c r="M232" i="13" s="1"/>
  <c r="L231" i="13"/>
  <c r="M231" i="13" s="1"/>
  <c r="L230" i="13"/>
  <c r="M230" i="13" s="1"/>
  <c r="L229" i="13"/>
  <c r="M229" i="13" s="1"/>
  <c r="L228" i="13"/>
  <c r="M228" i="13" s="1"/>
  <c r="L227" i="13"/>
  <c r="M227" i="13" s="1"/>
  <c r="L225" i="13"/>
  <c r="M225" i="13" s="1"/>
  <c r="M224" i="13" s="1"/>
  <c r="L223" i="13"/>
  <c r="M223" i="13" s="1"/>
  <c r="L222" i="13"/>
  <c r="M222" i="13" s="1"/>
  <c r="L221" i="13"/>
  <c r="M221" i="13" s="1"/>
  <c r="L220" i="13"/>
  <c r="M220" i="13" s="1"/>
  <c r="L219" i="13"/>
  <c r="M219" i="13" s="1"/>
  <c r="L218" i="13"/>
  <c r="M218" i="13" s="1"/>
  <c r="L216" i="13"/>
  <c r="M216" i="13" s="1"/>
  <c r="L215" i="13"/>
  <c r="M215" i="13" s="1"/>
  <c r="L214" i="13"/>
  <c r="M214" i="13" s="1"/>
  <c r="L213" i="13"/>
  <c r="M213" i="13" s="1"/>
  <c r="L212" i="13"/>
  <c r="M212" i="13" s="1"/>
  <c r="L211" i="13"/>
  <c r="M211" i="13" s="1"/>
  <c r="L210" i="13"/>
  <c r="M210" i="13" s="1"/>
  <c r="L209" i="13"/>
  <c r="M209" i="13" s="1"/>
  <c r="L208" i="13"/>
  <c r="M208" i="13" s="1"/>
  <c r="L207" i="13"/>
  <c r="M207" i="13" s="1"/>
  <c r="L206" i="13"/>
  <c r="M206" i="13" s="1"/>
  <c r="L205" i="13"/>
  <c r="M205" i="13" s="1"/>
  <c r="L204" i="13"/>
  <c r="M204" i="13" s="1"/>
  <c r="L203" i="13"/>
  <c r="M203" i="13" s="1"/>
  <c r="L202" i="13"/>
  <c r="M202" i="13" s="1"/>
  <c r="L200" i="13"/>
  <c r="M200" i="13" s="1"/>
  <c r="L199" i="13"/>
  <c r="M199" i="13" s="1"/>
  <c r="L198" i="13"/>
  <c r="M198" i="13" s="1"/>
  <c r="L196" i="13"/>
  <c r="M196" i="13" s="1"/>
  <c r="L195" i="13"/>
  <c r="M195" i="13" s="1"/>
  <c r="L194" i="13"/>
  <c r="M194" i="13" s="1"/>
  <c r="L192" i="13"/>
  <c r="M192" i="13" s="1"/>
  <c r="L191" i="13"/>
  <c r="M191" i="13" s="1"/>
  <c r="L190" i="13"/>
  <c r="M190" i="13" s="1"/>
  <c r="L189" i="13"/>
  <c r="M189" i="13" s="1"/>
  <c r="L188" i="13"/>
  <c r="M188" i="13" s="1"/>
  <c r="L187" i="13"/>
  <c r="M187" i="13" s="1"/>
  <c r="L186" i="13"/>
  <c r="M186" i="13" s="1"/>
  <c r="L185" i="13"/>
  <c r="M185" i="13" s="1"/>
  <c r="L184" i="13"/>
  <c r="M184" i="13" s="1"/>
  <c r="L183" i="13"/>
  <c r="M183" i="13" s="1"/>
  <c r="L182" i="13"/>
  <c r="M182" i="13" s="1"/>
  <c r="L181" i="13"/>
  <c r="M181" i="13" s="1"/>
  <c r="L180" i="13"/>
  <c r="M180" i="13" s="1"/>
  <c r="L179" i="13"/>
  <c r="M179" i="13" s="1"/>
  <c r="L178" i="13"/>
  <c r="M178" i="13" s="1"/>
  <c r="L176" i="13"/>
  <c r="M176" i="13" s="1"/>
  <c r="M175" i="13" s="1"/>
  <c r="L174" i="13"/>
  <c r="M174" i="13" s="1"/>
  <c r="L173" i="13"/>
  <c r="M173" i="13" s="1"/>
  <c r="L172" i="13"/>
  <c r="M172" i="13" s="1"/>
  <c r="M350" i="13"/>
  <c r="M349" i="13"/>
  <c r="M289" i="13"/>
  <c r="N66" i="26" l="1"/>
  <c r="J66" i="26"/>
  <c r="M66" i="26"/>
  <c r="K66" i="26"/>
  <c r="I66" i="26"/>
  <c r="Q66" i="26"/>
  <c r="L66" i="26"/>
  <c r="F66" i="26"/>
  <c r="G66" i="26"/>
  <c r="O66" i="26"/>
  <c r="H66" i="26"/>
  <c r="P66" i="26"/>
  <c r="M193" i="13"/>
  <c r="M171" i="13"/>
  <c r="M329" i="13"/>
  <c r="M375" i="13"/>
  <c r="M177" i="13"/>
  <c r="M217" i="13"/>
  <c r="M348" i="13"/>
  <c r="M226" i="13"/>
  <c r="M306" i="13"/>
  <c r="M197" i="13"/>
  <c r="M201" i="13"/>
  <c r="J197" i="13"/>
  <c r="J306" i="13"/>
  <c r="J171" i="13"/>
  <c r="J201" i="13"/>
  <c r="J217" i="13"/>
  <c r="J177" i="13"/>
  <c r="J329" i="13"/>
  <c r="J348" i="13"/>
  <c r="J226" i="13"/>
  <c r="J375" i="13"/>
  <c r="J384" i="13"/>
  <c r="J193" i="13"/>
  <c r="R66" i="26" l="1"/>
  <c r="M386" i="13"/>
  <c r="J386" i="13"/>
  <c r="C7" i="26" l="1"/>
  <c r="A7" i="26"/>
  <c r="I3" i="26"/>
  <c r="B3" i="13"/>
  <c r="E10" i="46"/>
  <c r="D13" i="46" s="1"/>
  <c r="G10" i="46"/>
  <c r="I10" i="46"/>
  <c r="F13" i="46"/>
  <c r="H13" i="46"/>
  <c r="F14" i="46" l="1"/>
  <c r="L167" i="13" l="1"/>
  <c r="M167" i="13" s="1"/>
  <c r="M166" i="13" s="1"/>
  <c r="L165" i="13"/>
  <c r="M165" i="13" s="1"/>
  <c r="L164" i="13"/>
  <c r="M164" i="13" s="1"/>
  <c r="L163" i="13"/>
  <c r="M163" i="13" s="1"/>
  <c r="L162" i="13"/>
  <c r="M162" i="13" s="1"/>
  <c r="L161" i="13"/>
  <c r="M161" i="13" s="1"/>
  <c r="L160" i="13"/>
  <c r="M160" i="13" s="1"/>
  <c r="L159" i="13"/>
  <c r="M159" i="13" s="1"/>
  <c r="L157" i="13"/>
  <c r="M157" i="13" s="1"/>
  <c r="L156" i="13"/>
  <c r="M156" i="13" s="1"/>
  <c r="L155" i="13"/>
  <c r="M155" i="13" s="1"/>
  <c r="L154" i="13"/>
  <c r="M154" i="13" s="1"/>
  <c r="L153" i="13"/>
  <c r="M153" i="13" s="1"/>
  <c r="L152" i="13"/>
  <c r="M152" i="13" s="1"/>
  <c r="L151" i="13"/>
  <c r="M151" i="13" s="1"/>
  <c r="M150" i="13" s="1"/>
  <c r="L149" i="13"/>
  <c r="M149" i="13" s="1"/>
  <c r="L148" i="13"/>
  <c r="M148" i="13" s="1"/>
  <c r="L147" i="13"/>
  <c r="M147" i="13" s="1"/>
  <c r="L146" i="13"/>
  <c r="M146" i="13" s="1"/>
  <c r="L145" i="13"/>
  <c r="M145" i="13" s="1"/>
  <c r="L144" i="13"/>
  <c r="M144" i="13" s="1"/>
  <c r="L143" i="13"/>
  <c r="M143" i="13" s="1"/>
  <c r="L141" i="13"/>
  <c r="M141" i="13" s="1"/>
  <c r="L140" i="13"/>
  <c r="M140" i="13" s="1"/>
  <c r="L139" i="13"/>
  <c r="M139" i="13" s="1"/>
  <c r="L138" i="13"/>
  <c r="M138" i="13" s="1"/>
  <c r="L137" i="13"/>
  <c r="M137" i="13" s="1"/>
  <c r="L136" i="13"/>
  <c r="M136" i="13" s="1"/>
  <c r="L135" i="13"/>
  <c r="M135" i="13" s="1"/>
  <c r="L134" i="13"/>
  <c r="M134" i="13" s="1"/>
  <c r="L133" i="13"/>
  <c r="M133" i="13" s="1"/>
  <c r="L132" i="13"/>
  <c r="M132" i="13" s="1"/>
  <c r="L131" i="13"/>
  <c r="M131" i="13" s="1"/>
  <c r="L130" i="13"/>
  <c r="M130" i="13" s="1"/>
  <c r="L129" i="13"/>
  <c r="M129" i="13" s="1"/>
  <c r="L128" i="13"/>
  <c r="M128" i="13" s="1"/>
  <c r="L127" i="13"/>
  <c r="M127" i="13" s="1"/>
  <c r="L126" i="13"/>
  <c r="M126" i="13" s="1"/>
  <c r="L125" i="13"/>
  <c r="M125" i="13" s="1"/>
  <c r="L124" i="13"/>
  <c r="M124" i="13" s="1"/>
  <c r="L123" i="13"/>
  <c r="M123" i="13" s="1"/>
  <c r="L122" i="13"/>
  <c r="M122" i="13" s="1"/>
  <c r="L121" i="13"/>
  <c r="M121" i="13" s="1"/>
  <c r="L120" i="13"/>
  <c r="M120" i="13" s="1"/>
  <c r="L119" i="13"/>
  <c r="M119" i="13" s="1"/>
  <c r="L118" i="13"/>
  <c r="M118" i="13" s="1"/>
  <c r="L117" i="13"/>
  <c r="M117" i="13" s="1"/>
  <c r="L116" i="13"/>
  <c r="M116" i="13" s="1"/>
  <c r="L115" i="13"/>
  <c r="M115" i="13" s="1"/>
  <c r="L114" i="13"/>
  <c r="M114" i="13" s="1"/>
  <c r="L113" i="13"/>
  <c r="M113" i="13" s="1"/>
  <c r="L112" i="13"/>
  <c r="M112" i="13" s="1"/>
  <c r="L111" i="13"/>
  <c r="M111" i="13" s="1"/>
  <c r="L110" i="13"/>
  <c r="M110" i="13" s="1"/>
  <c r="L109" i="13"/>
  <c r="M109" i="13" s="1"/>
  <c r="L108" i="13"/>
  <c r="M108" i="13" s="1"/>
  <c r="L107" i="13"/>
  <c r="M107" i="13" s="1"/>
  <c r="L106" i="13"/>
  <c r="M106" i="13" s="1"/>
  <c r="L105" i="13"/>
  <c r="M105" i="13" s="1"/>
  <c r="L104" i="13"/>
  <c r="M104" i="13" s="1"/>
  <c r="L103" i="13"/>
  <c r="M103" i="13" s="1"/>
  <c r="L102" i="13"/>
  <c r="M102" i="13" s="1"/>
  <c r="L101" i="13"/>
  <c r="M101" i="13" s="1"/>
  <c r="L100" i="13"/>
  <c r="M100" i="13" s="1"/>
  <c r="L99" i="13"/>
  <c r="M99" i="13" s="1"/>
  <c r="L98" i="13"/>
  <c r="M98" i="13" s="1"/>
  <c r="L97" i="13"/>
  <c r="M97" i="13" s="1"/>
  <c r="L96" i="13"/>
  <c r="M96" i="13" s="1"/>
  <c r="L95" i="13"/>
  <c r="M95" i="13" s="1"/>
  <c r="L94" i="13"/>
  <c r="M94" i="13" s="1"/>
  <c r="L93" i="13"/>
  <c r="M93" i="13" s="1"/>
  <c r="L92" i="13"/>
  <c r="M92" i="13" s="1"/>
  <c r="L91" i="13"/>
  <c r="M91" i="13" s="1"/>
  <c r="L90" i="13"/>
  <c r="M90" i="13" s="1"/>
  <c r="L89" i="13"/>
  <c r="M89" i="13" s="1"/>
  <c r="L88" i="13"/>
  <c r="M88" i="13" s="1"/>
  <c r="L87" i="13"/>
  <c r="M87" i="13" s="1"/>
  <c r="L86" i="13"/>
  <c r="M86" i="13" s="1"/>
  <c r="L84" i="13"/>
  <c r="M84" i="13" s="1"/>
  <c r="L83" i="13"/>
  <c r="M83" i="13" s="1"/>
  <c r="L82" i="13"/>
  <c r="M82" i="13" s="1"/>
  <c r="L81" i="13"/>
  <c r="M81" i="13" s="1"/>
  <c r="L80" i="13"/>
  <c r="M80" i="13" s="1"/>
  <c r="L79" i="13"/>
  <c r="M79" i="13" s="1"/>
  <c r="L78" i="13"/>
  <c r="M78" i="13" s="1"/>
  <c r="L77" i="13"/>
  <c r="M77" i="13" s="1"/>
  <c r="L76" i="13"/>
  <c r="M76" i="13" s="1"/>
  <c r="L75" i="13"/>
  <c r="M75" i="13" s="1"/>
  <c r="L74" i="13"/>
  <c r="M74" i="13" s="1"/>
  <c r="L73" i="13"/>
  <c r="M73" i="13" s="1"/>
  <c r="L72" i="13"/>
  <c r="M72" i="13" s="1"/>
  <c r="L71" i="13"/>
  <c r="M71" i="13" s="1"/>
  <c r="L70" i="13"/>
  <c r="M70" i="13" s="1"/>
  <c r="L69" i="13"/>
  <c r="M69" i="13" s="1"/>
  <c r="L68" i="13"/>
  <c r="M68" i="13" s="1"/>
  <c r="L67" i="13"/>
  <c r="M67" i="13" s="1"/>
  <c r="L66" i="13"/>
  <c r="M66" i="13" s="1"/>
  <c r="L65" i="13"/>
  <c r="M65" i="13" s="1"/>
  <c r="L64" i="13"/>
  <c r="M64" i="13" s="1"/>
  <c r="L63" i="13"/>
  <c r="M63" i="13" s="1"/>
  <c r="L62" i="13"/>
  <c r="M62" i="13" s="1"/>
  <c r="L61" i="13"/>
  <c r="M61" i="13" s="1"/>
  <c r="L60" i="13"/>
  <c r="M60" i="13" s="1"/>
  <c r="L59" i="13"/>
  <c r="M59" i="13" s="1"/>
  <c r="L58" i="13"/>
  <c r="M58" i="13" s="1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M50" i="13" s="1"/>
  <c r="L49" i="13"/>
  <c r="M49" i="13" s="1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L41" i="13"/>
  <c r="M41" i="13" s="1"/>
  <c r="L40" i="13"/>
  <c r="M40" i="13" s="1"/>
  <c r="L39" i="13"/>
  <c r="M39" i="13" s="1"/>
  <c r="L37" i="13"/>
  <c r="M37" i="13" s="1"/>
  <c r="L36" i="13"/>
  <c r="M36" i="13" s="1"/>
  <c r="L35" i="13"/>
  <c r="M35" i="13" s="1"/>
  <c r="L34" i="13"/>
  <c r="M34" i="13" s="1"/>
  <c r="L33" i="13"/>
  <c r="M33" i="13" s="1"/>
  <c r="M32" i="13" s="1"/>
  <c r="L31" i="13"/>
  <c r="M31" i="13" s="1"/>
  <c r="L30" i="13"/>
  <c r="M30" i="13" s="1"/>
  <c r="L29" i="13"/>
  <c r="M29" i="13" s="1"/>
  <c r="L28" i="13"/>
  <c r="M28" i="13" s="1"/>
  <c r="L27" i="13"/>
  <c r="M27" i="13" s="1"/>
  <c r="L25" i="13"/>
  <c r="M25" i="13" s="1"/>
  <c r="L24" i="13"/>
  <c r="M24" i="13" s="1"/>
  <c r="L23" i="13"/>
  <c r="M23" i="13" s="1"/>
  <c r="L22" i="13"/>
  <c r="M22" i="13" s="1"/>
  <c r="L21" i="13"/>
  <c r="M21" i="13" s="1"/>
  <c r="L20" i="13"/>
  <c r="M20" i="13" s="1"/>
  <c r="L19" i="13"/>
  <c r="M19" i="13" s="1"/>
  <c r="L18" i="13"/>
  <c r="M18" i="13" s="1"/>
  <c r="L17" i="13"/>
  <c r="M17" i="13" s="1"/>
  <c r="L16" i="13"/>
  <c r="M16" i="13" s="1"/>
  <c r="L15" i="13"/>
  <c r="M15" i="13" s="1"/>
  <c r="L13" i="13"/>
  <c r="M13" i="13" s="1"/>
  <c r="M12" i="13" s="1"/>
  <c r="L11" i="13"/>
  <c r="M11" i="13" s="1"/>
  <c r="L10" i="13"/>
  <c r="M10" i="13" s="1"/>
  <c r="A10" i="26"/>
  <c r="I61" i="13"/>
  <c r="M158" i="13" l="1"/>
  <c r="M14" i="13"/>
  <c r="M26" i="13"/>
  <c r="M42" i="13"/>
  <c r="M85" i="13"/>
  <c r="M142" i="13"/>
  <c r="M38" i="13"/>
  <c r="M57" i="13"/>
  <c r="J155" i="13"/>
  <c r="J61" i="13"/>
  <c r="I11" i="13"/>
  <c r="J11" i="13" s="1"/>
  <c r="I13" i="13"/>
  <c r="J13" i="13" s="1"/>
  <c r="J12" i="13" l="1"/>
  <c r="D10" i="26" s="1"/>
  <c r="I34" i="13" l="1"/>
  <c r="I35" i="13"/>
  <c r="J35" i="13" s="1"/>
  <c r="J133" i="13" l="1"/>
  <c r="J132" i="13"/>
  <c r="J146" i="13" l="1"/>
  <c r="I66" i="13" l="1"/>
  <c r="J127" i="13" l="1"/>
  <c r="J66" i="13"/>
  <c r="J34" i="13" l="1"/>
  <c r="J102" i="13"/>
  <c r="A16" i="26" l="1"/>
  <c r="A30" i="26"/>
  <c r="J79" i="13"/>
  <c r="J78" i="13"/>
  <c r="I28" i="13" l="1"/>
  <c r="I37" i="13"/>
  <c r="I36" i="13"/>
  <c r="I33" i="13"/>
  <c r="J82" i="13"/>
  <c r="J81" i="13"/>
  <c r="J80" i="13"/>
  <c r="J77" i="13"/>
  <c r="J76" i="13"/>
  <c r="I72" i="13"/>
  <c r="I73" i="13"/>
  <c r="I74" i="13"/>
  <c r="J84" i="13" l="1"/>
  <c r="J83" i="13"/>
  <c r="J36" i="13"/>
  <c r="J33" i="13"/>
  <c r="A32" i="26"/>
  <c r="A24" i="26"/>
  <c r="J128" i="13" l="1"/>
  <c r="J129" i="13"/>
  <c r="J141" i="13"/>
  <c r="J91" i="13" l="1"/>
  <c r="J88" i="13"/>
  <c r="J131" i="13"/>
  <c r="J93" i="13"/>
  <c r="J95" i="13"/>
  <c r="J90" i="13"/>
  <c r="J86" i="13"/>
  <c r="J103" i="13"/>
  <c r="J106" i="13"/>
  <c r="J126" i="13" l="1"/>
  <c r="J116" i="13"/>
  <c r="J123" i="13"/>
  <c r="J122" i="13"/>
  <c r="J124" i="13"/>
  <c r="J109" i="13"/>
  <c r="J107" i="13"/>
  <c r="J108" i="13"/>
  <c r="J99" i="13"/>
  <c r="J110" i="13" l="1"/>
  <c r="J125" i="13"/>
  <c r="J130" i="13"/>
  <c r="J119" i="13"/>
  <c r="J97" i="13"/>
  <c r="J114" i="13"/>
  <c r="J98" i="13"/>
  <c r="J115" i="13"/>
  <c r="J100" i="13"/>
  <c r="J117" i="13"/>
  <c r="J120" i="13"/>
  <c r="J104" i="13"/>
  <c r="J101" i="13"/>
  <c r="J118" i="13"/>
  <c r="J121" i="13"/>
  <c r="J105" i="13"/>
  <c r="J96" i="13"/>
  <c r="J89" i="13" l="1"/>
  <c r="J94" i="13"/>
  <c r="J92" i="13"/>
  <c r="J87" i="13"/>
  <c r="J73" i="13" l="1"/>
  <c r="J75" i="13"/>
  <c r="I67" i="13"/>
  <c r="J67" i="13" s="1"/>
  <c r="I70" i="13"/>
  <c r="J70" i="13" s="1"/>
  <c r="I69" i="13"/>
  <c r="I68" i="13"/>
  <c r="I71" i="13"/>
  <c r="J71" i="13" s="1"/>
  <c r="J68" i="13" l="1"/>
  <c r="J69" i="13"/>
  <c r="I65" i="13"/>
  <c r="J65" i="13" s="1"/>
  <c r="I64" i="13"/>
  <c r="J64" i="13" s="1"/>
  <c r="J151" i="13" l="1"/>
  <c r="J72" i="13" l="1"/>
  <c r="J74" i="13"/>
  <c r="J137" i="13" l="1"/>
  <c r="I63" i="13"/>
  <c r="I60" i="13"/>
  <c r="J60" i="13" s="1"/>
  <c r="I62" i="13"/>
  <c r="J62" i="13" s="1"/>
  <c r="J164" i="13" l="1"/>
  <c r="J138" i="13"/>
  <c r="J136" i="13"/>
  <c r="J140" i="13"/>
  <c r="J165" i="13"/>
  <c r="J135" i="13"/>
  <c r="J163" i="13"/>
  <c r="J139" i="13"/>
  <c r="J63" i="13"/>
  <c r="I59" i="13" l="1"/>
  <c r="J59" i="13" s="1"/>
  <c r="I58" i="13"/>
  <c r="J58" i="13" s="1"/>
  <c r="I46" i="13"/>
  <c r="I47" i="13"/>
  <c r="J57" i="13" l="1"/>
  <c r="J148" i="13" l="1"/>
  <c r="J144" i="13" l="1"/>
  <c r="J145" i="13"/>
  <c r="I54" i="13"/>
  <c r="I52" i="13"/>
  <c r="I48" i="13"/>
  <c r="I40" i="13"/>
  <c r="I41" i="13"/>
  <c r="I23" i="13"/>
  <c r="J23" i="13" s="1"/>
  <c r="I21" i="13"/>
  <c r="J21" i="13" s="1"/>
  <c r="I22" i="13"/>
  <c r="J22" i="13" s="1"/>
  <c r="D24" i="26" l="1"/>
  <c r="I24" i="13"/>
  <c r="N25" i="26" l="1"/>
  <c r="Q25" i="26"/>
  <c r="O25" i="26"/>
  <c r="P25" i="26"/>
  <c r="J25" i="26"/>
  <c r="K25" i="26"/>
  <c r="L25" i="26"/>
  <c r="M25" i="26"/>
  <c r="I16" i="13"/>
  <c r="I19" i="13"/>
  <c r="I20" i="13"/>
  <c r="I17" i="13"/>
  <c r="I18" i="13"/>
  <c r="J37" i="13" l="1"/>
  <c r="J48" i="13"/>
  <c r="J46" i="13"/>
  <c r="J32" i="13" l="1"/>
  <c r="J159" i="13"/>
  <c r="J41" i="13"/>
  <c r="J162" i="13"/>
  <c r="J47" i="13"/>
  <c r="J160" i="13"/>
  <c r="J52" i="13" l="1"/>
  <c r="J161" i="13"/>
  <c r="A34" i="26"/>
  <c r="J158" i="13" l="1"/>
  <c r="D32" i="26" s="1"/>
  <c r="J167" i="13"/>
  <c r="N33" i="26" l="1"/>
  <c r="O33" i="26"/>
  <c r="P33" i="26"/>
  <c r="Q33" i="26"/>
  <c r="J166" i="13"/>
  <c r="D34" i="26" s="1"/>
  <c r="J33" i="26"/>
  <c r="K33" i="26"/>
  <c r="L33" i="26"/>
  <c r="M33" i="26"/>
  <c r="A28" i="26"/>
  <c r="A26" i="26"/>
  <c r="A22" i="26"/>
  <c r="A20" i="26"/>
  <c r="A18" i="26"/>
  <c r="A14" i="26"/>
  <c r="A12" i="26"/>
  <c r="A8" i="26"/>
  <c r="I2" i="26" l="1"/>
  <c r="I31" i="13" l="1"/>
  <c r="J112" i="13" l="1"/>
  <c r="J113" i="13"/>
  <c r="J111" i="13" l="1"/>
  <c r="J40" i="13"/>
  <c r="F25" i="26" l="1"/>
  <c r="I25" i="26"/>
  <c r="H25" i="26"/>
  <c r="G25" i="26"/>
  <c r="J157" i="13" l="1"/>
  <c r="J156" i="13"/>
  <c r="J153" i="13"/>
  <c r="I51" i="13"/>
  <c r="J154" i="13"/>
  <c r="J152" i="13"/>
  <c r="I49" i="13"/>
  <c r="I55" i="13"/>
  <c r="J150" i="13" l="1"/>
  <c r="I56" i="13"/>
  <c r="I39" i="13" l="1"/>
  <c r="I29" i="13"/>
  <c r="I44" i="13"/>
  <c r="I15" i="13"/>
  <c r="I25" i="13"/>
  <c r="I43" i="13"/>
  <c r="I45" i="13"/>
  <c r="I53" i="13"/>
  <c r="D30" i="26"/>
  <c r="N31" i="26" l="1"/>
  <c r="O31" i="26"/>
  <c r="P31" i="26"/>
  <c r="Q31" i="26"/>
  <c r="K31" i="26"/>
  <c r="L31" i="26"/>
  <c r="M31" i="26"/>
  <c r="J31" i="26"/>
  <c r="G31" i="26"/>
  <c r="F31" i="26"/>
  <c r="I31" i="26"/>
  <c r="H31" i="26"/>
  <c r="I27" i="13"/>
  <c r="I30" i="13"/>
  <c r="J143" i="13" l="1"/>
  <c r="E321" i="15" l="1"/>
  <c r="E323" i="15"/>
  <c r="F244" i="15" l="1"/>
  <c r="G244" i="15" s="1"/>
  <c r="G237" i="15"/>
  <c r="G238" i="15"/>
  <c r="G246" i="15"/>
  <c r="G245" i="15"/>
  <c r="G243" i="15"/>
  <c r="G242" i="15"/>
  <c r="G241" i="15"/>
  <c r="G240" i="15"/>
  <c r="G235" i="15"/>
  <c r="G236" i="15"/>
  <c r="G239" i="15"/>
  <c r="G150" i="15"/>
  <c r="G149" i="15"/>
  <c r="G148" i="15"/>
  <c r="G276" i="15"/>
  <c r="G277" i="15"/>
  <c r="G278" i="15"/>
  <c r="G313" i="15"/>
  <c r="G312" i="15"/>
  <c r="G311" i="15"/>
  <c r="G303" i="15" l="1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310" i="15"/>
  <c r="G309" i="15"/>
  <c r="G308" i="15"/>
  <c r="G307" i="15"/>
  <c r="G306" i="15"/>
  <c r="G305" i="15"/>
  <c r="G304" i="15"/>
  <c r="G288" i="15"/>
  <c r="G283" i="15"/>
  <c r="G282" i="15"/>
  <c r="G251" i="15"/>
  <c r="G252" i="15"/>
  <c r="G253" i="15"/>
  <c r="G254" i="15"/>
  <c r="G255" i="15"/>
  <c r="G256" i="15"/>
  <c r="G257" i="15"/>
  <c r="G258" i="15"/>
  <c r="G259" i="15"/>
  <c r="G260" i="15"/>
  <c r="G250" i="15"/>
  <c r="G262" i="15"/>
  <c r="G261" i="15"/>
  <c r="G271" i="15"/>
  <c r="G272" i="15"/>
  <c r="G273" i="15"/>
  <c r="G274" i="15"/>
  <c r="G287" i="15"/>
  <c r="G286" i="15"/>
  <c r="G285" i="15"/>
  <c r="G284" i="15"/>
  <c r="G281" i="15"/>
  <c r="G280" i="15"/>
  <c r="G279" i="15"/>
  <c r="G275" i="15"/>
  <c r="G266" i="15"/>
  <c r="G267" i="15"/>
  <c r="G268" i="15"/>
  <c r="G269" i="15"/>
  <c r="G270" i="15"/>
  <c r="G264" i="15"/>
  <c r="G230" i="15"/>
  <c r="G227" i="15"/>
  <c r="E325" i="15" s="1"/>
  <c r="G213" i="15"/>
  <c r="G206" i="15"/>
  <c r="G198" i="15"/>
  <c r="G188" i="15"/>
  <c r="G180" i="15"/>
  <c r="G176" i="15"/>
  <c r="G265" i="15"/>
  <c r="G263" i="15"/>
  <c r="G247" i="15"/>
  <c r="G234" i="15"/>
  <c r="G233" i="15"/>
  <c r="G232" i="15"/>
  <c r="G231" i="15"/>
  <c r="E333" i="15" l="1"/>
  <c r="E331" i="15"/>
  <c r="E332" i="15"/>
  <c r="E330" i="15"/>
  <c r="E326" i="15"/>
  <c r="E329" i="15" s="1"/>
  <c r="G229" i="15"/>
  <c r="G228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151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89" i="15"/>
  <c r="G88" i="15"/>
  <c r="G87" i="15"/>
  <c r="G92" i="15"/>
  <c r="G91" i="15"/>
  <c r="G90" i="15"/>
  <c r="G95" i="15"/>
  <c r="G94" i="15"/>
  <c r="G93" i="15"/>
  <c r="G98" i="15"/>
  <c r="G97" i="15"/>
  <c r="G96" i="15"/>
  <c r="G101" i="15"/>
  <c r="G100" i="15"/>
  <c r="G99" i="15"/>
  <c r="G104" i="15"/>
  <c r="G103" i="15"/>
  <c r="G102" i="15"/>
  <c r="G74" i="15"/>
  <c r="G73" i="15"/>
  <c r="G72" i="15"/>
  <c r="G71" i="15"/>
  <c r="G70" i="15"/>
  <c r="G69" i="15"/>
  <c r="G68" i="15"/>
  <c r="G67" i="15"/>
  <c r="G82" i="15"/>
  <c r="G81" i="15"/>
  <c r="G80" i="15"/>
  <c r="G79" i="15"/>
  <c r="G78" i="15"/>
  <c r="G77" i="15"/>
  <c r="G76" i="15"/>
  <c r="G75" i="15"/>
  <c r="G106" i="15"/>
  <c r="G105" i="15"/>
  <c r="G86" i="15"/>
  <c r="G85" i="15"/>
  <c r="G84" i="15"/>
  <c r="G83" i="15"/>
  <c r="G66" i="15"/>
  <c r="G65" i="15"/>
  <c r="G64" i="15"/>
  <c r="G107" i="15"/>
  <c r="G63" i="15"/>
  <c r="G62" i="15"/>
  <c r="G61" i="15"/>
  <c r="G60" i="15"/>
  <c r="G59" i="15"/>
  <c r="G58" i="15"/>
  <c r="G174" i="15"/>
  <c r="G173" i="15"/>
  <c r="G172" i="15"/>
  <c r="G170" i="15"/>
  <c r="G169" i="15"/>
  <c r="G168" i="15"/>
  <c r="G167" i="15"/>
  <c r="G166" i="15"/>
  <c r="G165" i="15"/>
  <c r="G164" i="15"/>
  <c r="G175" i="15"/>
  <c r="G177" i="15"/>
  <c r="G178" i="15"/>
  <c r="G179" i="15"/>
  <c r="G181" i="15"/>
  <c r="G182" i="15"/>
  <c r="I33" i="26" l="1"/>
  <c r="H33" i="26"/>
  <c r="G33" i="26"/>
  <c r="F33" i="26"/>
  <c r="J18" i="13" l="1"/>
  <c r="I10" i="13" l="1"/>
  <c r="J10" i="13" l="1"/>
  <c r="G212" i="15"/>
  <c r="G211" i="15"/>
  <c r="G210" i="15"/>
  <c r="G209" i="15"/>
  <c r="G208" i="15"/>
  <c r="G207" i="15"/>
  <c r="G205" i="15"/>
  <c r="G204" i="15"/>
  <c r="G203" i="15"/>
  <c r="G202" i="15"/>
  <c r="G201" i="15"/>
  <c r="G200" i="15"/>
  <c r="G199" i="15"/>
  <c r="G197" i="15"/>
  <c r="G196" i="15"/>
  <c r="G195" i="15"/>
  <c r="G194" i="15"/>
  <c r="G193" i="15"/>
  <c r="G192" i="15"/>
  <c r="G191" i="15"/>
  <c r="G190" i="15"/>
  <c r="G189" i="15"/>
  <c r="G187" i="15"/>
  <c r="G186" i="15"/>
  <c r="G185" i="15"/>
  <c r="G184" i="15"/>
  <c r="G183" i="15"/>
  <c r="G171" i="15"/>
  <c r="G163" i="15"/>
  <c r="G156" i="15"/>
  <c r="G162" i="15"/>
  <c r="G161" i="15"/>
  <c r="G155" i="15"/>
  <c r="G154" i="15"/>
  <c r="G160" i="15"/>
  <c r="G159" i="15"/>
  <c r="G158" i="15"/>
  <c r="G157" i="15"/>
  <c r="G153" i="15"/>
  <c r="G152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J9" i="13" l="1"/>
  <c r="M9" i="13"/>
  <c r="M168" i="13" s="1"/>
  <c r="M388" i="13" s="1"/>
  <c r="E322" i="15"/>
  <c r="E328" i="15"/>
  <c r="E318" i="15"/>
  <c r="E319" i="15"/>
  <c r="E320" i="15"/>
  <c r="E327" i="15"/>
  <c r="J49" i="13" l="1"/>
  <c r="J147" i="13" l="1"/>
  <c r="J45" i="13"/>
  <c r="J39" i="13"/>
  <c r="J44" i="13"/>
  <c r="J51" i="13"/>
  <c r="J28" i="13"/>
  <c r="J38" i="13" l="1"/>
  <c r="J149" i="13"/>
  <c r="J142" i="13" l="1"/>
  <c r="D28" i="26" l="1"/>
  <c r="O29" i="26" l="1"/>
  <c r="P29" i="26"/>
  <c r="Q29" i="26"/>
  <c r="N29" i="26"/>
  <c r="J29" i="26"/>
  <c r="K29" i="26"/>
  <c r="L29" i="26"/>
  <c r="M29" i="26"/>
  <c r="G29" i="26"/>
  <c r="I29" i="26"/>
  <c r="F29" i="26"/>
  <c r="H29" i="26"/>
  <c r="D18" i="26" l="1"/>
  <c r="D16" i="26"/>
  <c r="N17" i="26" l="1"/>
  <c r="P17" i="26"/>
  <c r="Q17" i="26"/>
  <c r="O17" i="26"/>
  <c r="N19" i="26"/>
  <c r="O19" i="26"/>
  <c r="P19" i="26"/>
  <c r="Q19" i="26"/>
  <c r="M17" i="26"/>
  <c r="F17" i="26"/>
  <c r="G17" i="26"/>
  <c r="H17" i="26"/>
  <c r="I17" i="26"/>
  <c r="L17" i="26"/>
  <c r="H19" i="26"/>
  <c r="G19" i="26"/>
  <c r="M19" i="26"/>
  <c r="F19" i="26"/>
  <c r="L19" i="26"/>
  <c r="I19" i="26"/>
  <c r="J43" i="13" l="1"/>
  <c r="J17" i="13"/>
  <c r="J16" i="13"/>
  <c r="J19" i="13"/>
  <c r="J20" i="13"/>
  <c r="J27" i="13"/>
  <c r="J42" i="13" l="1"/>
  <c r="J55" i="13"/>
  <c r="J54" i="13"/>
  <c r="J30" i="13"/>
  <c r="J53" i="13"/>
  <c r="J29" i="13"/>
  <c r="J15" i="13"/>
  <c r="J24" i="13" l="1"/>
  <c r="J56" i="13"/>
  <c r="J31" i="13"/>
  <c r="J25" i="13"/>
  <c r="J50" i="13" l="1"/>
  <c r="D22" i="26" s="1"/>
  <c r="J26" i="13"/>
  <c r="D14" i="26" s="1"/>
  <c r="J14" i="13"/>
  <c r="N15" i="26" l="1"/>
  <c r="O15" i="26"/>
  <c r="P15" i="26"/>
  <c r="Q15" i="26"/>
  <c r="F23" i="26"/>
  <c r="N23" i="26"/>
  <c r="O23" i="26"/>
  <c r="P23" i="26"/>
  <c r="Q23" i="26"/>
  <c r="I23" i="26"/>
  <c r="M23" i="26"/>
  <c r="L23" i="26"/>
  <c r="J23" i="26"/>
  <c r="H23" i="26"/>
  <c r="K23" i="26"/>
  <c r="G23" i="26"/>
  <c r="L15" i="26"/>
  <c r="M15" i="26"/>
  <c r="F15" i="26"/>
  <c r="H15" i="26"/>
  <c r="G15" i="26"/>
  <c r="I15" i="26"/>
  <c r="D12" i="26"/>
  <c r="D8" i="26"/>
  <c r="G42" i="26" l="1"/>
  <c r="G43" i="26" s="1"/>
  <c r="G67" i="26"/>
  <c r="F42" i="26"/>
  <c r="F67" i="26"/>
  <c r="O42" i="26"/>
  <c r="O43" i="26" s="1"/>
  <c r="O67" i="26"/>
  <c r="N67" i="26"/>
  <c r="N42" i="26"/>
  <c r="N43" i="26" s="1"/>
  <c r="M42" i="26"/>
  <c r="M43" i="26" s="1"/>
  <c r="M67" i="26"/>
  <c r="L42" i="26"/>
  <c r="L43" i="26" s="1"/>
  <c r="L67" i="26"/>
  <c r="J67" i="26"/>
  <c r="J42" i="26"/>
  <c r="J43" i="26" s="1"/>
  <c r="P67" i="26"/>
  <c r="P42" i="26"/>
  <c r="P43" i="26" s="1"/>
  <c r="K42" i="26"/>
  <c r="K43" i="26" s="1"/>
  <c r="K67" i="26"/>
  <c r="I42" i="26"/>
  <c r="I43" i="26" s="1"/>
  <c r="I67" i="26"/>
  <c r="Q67" i="26"/>
  <c r="Q42" i="26"/>
  <c r="Q43" i="26" s="1"/>
  <c r="H67" i="26"/>
  <c r="H42" i="26"/>
  <c r="H43" i="26" s="1"/>
  <c r="N9" i="26"/>
  <c r="O9" i="26"/>
  <c r="P9" i="26"/>
  <c r="Q9" i="26"/>
  <c r="M13" i="26"/>
  <c r="O13" i="26"/>
  <c r="P13" i="26"/>
  <c r="N13" i="26"/>
  <c r="Q13" i="26"/>
  <c r="H13" i="26"/>
  <c r="G13" i="26"/>
  <c r="L13" i="26"/>
  <c r="I13" i="26"/>
  <c r="F13" i="26"/>
  <c r="F9" i="26"/>
  <c r="G9" i="26"/>
  <c r="H9" i="26"/>
  <c r="M9" i="26"/>
  <c r="I9" i="26"/>
  <c r="L9" i="26"/>
  <c r="J134" i="13"/>
  <c r="I69" i="26" l="1"/>
  <c r="I68" i="26" s="1"/>
  <c r="L69" i="26"/>
  <c r="L68" i="26" s="1"/>
  <c r="R42" i="26"/>
  <c r="K69" i="26"/>
  <c r="M69" i="26"/>
  <c r="M68" i="26" s="1"/>
  <c r="K68" i="26"/>
  <c r="H69" i="26"/>
  <c r="P69" i="26"/>
  <c r="N69" i="26"/>
  <c r="O69" i="26"/>
  <c r="J69" i="26"/>
  <c r="F43" i="26"/>
  <c r="F69" i="26" s="1"/>
  <c r="G69" i="26"/>
  <c r="Q69" i="26"/>
  <c r="J85" i="13"/>
  <c r="J168" i="13" s="1"/>
  <c r="J388" i="13" s="1"/>
  <c r="F68" i="26" l="1"/>
  <c r="J68" i="26"/>
  <c r="O68" i="26"/>
  <c r="N68" i="26"/>
  <c r="P68" i="26"/>
  <c r="Q68" i="26"/>
  <c r="H68" i="26"/>
  <c r="G68" i="26"/>
  <c r="D26" i="26"/>
  <c r="D20" i="26"/>
  <c r="N21" i="26" l="1"/>
  <c r="Q21" i="26"/>
  <c r="O21" i="26"/>
  <c r="P21" i="26"/>
  <c r="N27" i="26"/>
  <c r="O27" i="26"/>
  <c r="P27" i="26"/>
  <c r="Q27" i="26"/>
  <c r="J21" i="26"/>
  <c r="M21" i="26"/>
  <c r="K21" i="26"/>
  <c r="L21" i="26"/>
  <c r="J27" i="26"/>
  <c r="L27" i="26"/>
  <c r="M27" i="26"/>
  <c r="K27" i="26"/>
  <c r="G27" i="26"/>
  <c r="H27" i="26"/>
  <c r="I27" i="26"/>
  <c r="F27" i="26"/>
  <c r="D37" i="26"/>
  <c r="D72" i="26" s="1"/>
  <c r="I21" i="26"/>
  <c r="F21" i="26"/>
  <c r="H21" i="26"/>
  <c r="G21" i="26"/>
  <c r="Q11" i="26" l="1"/>
  <c r="Q35" i="26"/>
  <c r="P11" i="26"/>
  <c r="P35" i="26"/>
  <c r="P37" i="26" s="1"/>
  <c r="K34" i="26"/>
  <c r="K10" i="26" s="1"/>
  <c r="K11" i="26" s="1"/>
  <c r="M34" i="26"/>
  <c r="M10" i="26" s="1"/>
  <c r="M11" i="26" s="1"/>
  <c r="F34" i="26"/>
  <c r="F10" i="26" s="1"/>
  <c r="F11" i="26" s="1"/>
  <c r="G34" i="26"/>
  <c r="G10" i="26" s="1"/>
  <c r="G11" i="26" s="1"/>
  <c r="L34" i="26"/>
  <c r="J34" i="26"/>
  <c r="J10" i="26" s="1"/>
  <c r="J11" i="26" s="1"/>
  <c r="I34" i="26"/>
  <c r="I10" i="26" s="1"/>
  <c r="I11" i="26" s="1"/>
  <c r="H34" i="26"/>
  <c r="H10" i="26" s="1"/>
  <c r="H11" i="26" s="1"/>
  <c r="P36" i="26" l="1"/>
  <c r="P72" i="26"/>
  <c r="P71" i="26" s="1"/>
  <c r="Q37" i="26"/>
  <c r="O35" i="26"/>
  <c r="O11" i="26"/>
  <c r="N11" i="26"/>
  <c r="N35" i="26"/>
  <c r="N37" i="26" s="1"/>
  <c r="M35" i="26"/>
  <c r="M37" i="26" s="1"/>
  <c r="M72" i="26" s="1"/>
  <c r="M71" i="26" s="1"/>
  <c r="G35" i="26"/>
  <c r="G37" i="26" s="1"/>
  <c r="J35" i="26"/>
  <c r="J37" i="26" s="1"/>
  <c r="J72" i="26" s="1"/>
  <c r="J71" i="26" s="1"/>
  <c r="K35" i="26"/>
  <c r="K37" i="26" s="1"/>
  <c r="K72" i="26" s="1"/>
  <c r="K71" i="26" s="1"/>
  <c r="L10" i="26"/>
  <c r="L11" i="26" s="1"/>
  <c r="L35" i="26"/>
  <c r="I35" i="26"/>
  <c r="I37" i="26" s="1"/>
  <c r="I72" i="26" s="1"/>
  <c r="I71" i="26" s="1"/>
  <c r="H35" i="26"/>
  <c r="F35" i="26"/>
  <c r="N36" i="26" l="1"/>
  <c r="N72" i="26"/>
  <c r="N71" i="26" s="1"/>
  <c r="Q36" i="26"/>
  <c r="Q72" i="26"/>
  <c r="Q71" i="26" s="1"/>
  <c r="G36" i="26"/>
  <c r="G72" i="26"/>
  <c r="L37" i="26"/>
  <c r="O37" i="26"/>
  <c r="M36" i="26"/>
  <c r="K36" i="26"/>
  <c r="J36" i="26"/>
  <c r="F37" i="26"/>
  <c r="F72" i="26" s="1"/>
  <c r="I36" i="26"/>
  <c r="H37" i="26"/>
  <c r="H72" i="26" s="1"/>
  <c r="H71" i="26" l="1"/>
  <c r="G71" i="26"/>
  <c r="F74" i="26"/>
  <c r="G74" i="26" s="1"/>
  <c r="H74" i="26" s="1"/>
  <c r="I74" i="26" s="1"/>
  <c r="J74" i="26" s="1"/>
  <c r="K74" i="26" s="1"/>
  <c r="F71" i="26"/>
  <c r="F73" i="26" s="1"/>
  <c r="O36" i="26"/>
  <c r="O72" i="26"/>
  <c r="O71" i="26" s="1"/>
  <c r="L36" i="26"/>
  <c r="L72" i="26"/>
  <c r="L71" i="26" s="1"/>
  <c r="F36" i="26"/>
  <c r="H36" i="26"/>
  <c r="G73" i="26" l="1"/>
  <c r="H73" i="26" s="1"/>
  <c r="I73" i="26" s="1"/>
  <c r="J73" i="26" s="1"/>
  <c r="K73" i="26" s="1"/>
  <c r="L73" i="26" s="1"/>
  <c r="M73" i="26" s="1"/>
  <c r="N73" i="26" s="1"/>
  <c r="O73" i="26" s="1"/>
  <c r="P73" i="26" s="1"/>
  <c r="Q73" i="26" s="1"/>
  <c r="L74" i="26"/>
  <c r="M74" i="26" s="1"/>
  <c r="N74" i="26" s="1"/>
  <c r="O74" i="26" s="1"/>
  <c r="P74" i="26" s="1"/>
  <c r="Q74" i="26" s="1"/>
</calcChain>
</file>

<file path=xl/sharedStrings.xml><?xml version="1.0" encoding="utf-8"?>
<sst xmlns="http://schemas.openxmlformats.org/spreadsheetml/2006/main" count="2259" uniqueCount="744">
  <si>
    <t>L (m)</t>
  </si>
  <si>
    <t>m</t>
  </si>
  <si>
    <t>Unid.</t>
  </si>
  <si>
    <t>Quant.</t>
  </si>
  <si>
    <t>TOTAL</t>
  </si>
  <si>
    <t>Descrição</t>
  </si>
  <si>
    <t xml:space="preserve"> </t>
  </si>
  <si>
    <t>Quant. Total</t>
  </si>
  <si>
    <t>croqui</t>
  </si>
  <si>
    <t xml:space="preserve">un </t>
  </si>
  <si>
    <t>ITEM</t>
  </si>
  <si>
    <t>CODIGO</t>
  </si>
  <si>
    <t>BASE</t>
  </si>
  <si>
    <t>SERVIÇOS</t>
  </si>
  <si>
    <t>UNIDADE</t>
  </si>
  <si>
    <t>QUANT.</t>
  </si>
  <si>
    <t>SERVIÇOS PRELIMINARES</t>
  </si>
  <si>
    <t>1.1</t>
  </si>
  <si>
    <t>M2</t>
  </si>
  <si>
    <t>M3</t>
  </si>
  <si>
    <t>UN</t>
  </si>
  <si>
    <t>2.1</t>
  </si>
  <si>
    <t>ACABAMENTOS</t>
  </si>
  <si>
    <t>4.1</t>
  </si>
  <si>
    <t>IMPERMEABILIZAÇÃO</t>
  </si>
  <si>
    <t>5.1</t>
  </si>
  <si>
    <t>ESQUADRIAS</t>
  </si>
  <si>
    <t>M</t>
  </si>
  <si>
    <t>Remoção de entulho separado de obra com caçamba metálica - terra, alvenaria, concreto, argamassa, madeira, papel, plástico ou metal</t>
  </si>
  <si>
    <t>05.07.040</t>
  </si>
  <si>
    <t>INSTALAÇÕES HIDRÁULICAS</t>
  </si>
  <si>
    <t>LEVANTAMENTO QUANTITATIVO - HIDRÁULICA</t>
  </si>
  <si>
    <t>ESGOTO</t>
  </si>
  <si>
    <t>Diametro (cm)</t>
  </si>
  <si>
    <t>Ambiente</t>
  </si>
  <si>
    <t>VENTILAÇÃO</t>
  </si>
  <si>
    <t>h</t>
  </si>
  <si>
    <t>Posição</t>
  </si>
  <si>
    <t>v</t>
  </si>
  <si>
    <t>d</t>
  </si>
  <si>
    <t>Total</t>
  </si>
  <si>
    <t>AGUA FRIA</t>
  </si>
  <si>
    <t>ÁGUA FRIA</t>
  </si>
  <si>
    <t>REGISTRO</t>
  </si>
  <si>
    <t>GAVETA COM ACABAMENTO</t>
  </si>
  <si>
    <t>diam (mm)</t>
  </si>
  <si>
    <t>44.02.062</t>
  </si>
  <si>
    <t>Tampo/bancada em granito, com frontão, espessura de 2 cm, acabamento polido</t>
  </si>
  <si>
    <t>VEDAÇÕES</t>
  </si>
  <si>
    <t>5.2</t>
  </si>
  <si>
    <t>5.3</t>
  </si>
  <si>
    <t>RESUMO - HIDRÁULICA</t>
  </si>
  <si>
    <t>COMPOSIÇÃO</t>
  </si>
  <si>
    <t>Data</t>
  </si>
  <si>
    <t>Unid</t>
  </si>
  <si>
    <t>Quantidade</t>
  </si>
  <si>
    <t>Fornecedores</t>
  </si>
  <si>
    <t>Local</t>
  </si>
  <si>
    <t>MEDIA ARITMÉTICA</t>
  </si>
  <si>
    <t>VALOR UNIT</t>
  </si>
  <si>
    <t>PREÇO TOTAL</t>
  </si>
  <si>
    <t>copa</t>
  </si>
  <si>
    <t>banho</t>
  </si>
  <si>
    <t>equipamentos</t>
  </si>
  <si>
    <t>wc isolamento</t>
  </si>
  <si>
    <t>prescrição</t>
  </si>
  <si>
    <t>expurgo</t>
  </si>
  <si>
    <t>leitos</t>
  </si>
  <si>
    <t>descanso medico</t>
  </si>
  <si>
    <t>Rouparia</t>
  </si>
  <si>
    <t>leito 08</t>
  </si>
  <si>
    <t>vest</t>
  </si>
  <si>
    <t>leito 7 isola</t>
  </si>
  <si>
    <t>leito 9 isola</t>
  </si>
  <si>
    <t>sl enfermagem</t>
  </si>
  <si>
    <t>leitos 01 a  06</t>
  </si>
  <si>
    <t>leitos 12 a 15</t>
  </si>
  <si>
    <t>leito 10 isolamento</t>
  </si>
  <si>
    <t>leito 09 isolamento</t>
  </si>
  <si>
    <t>leitos 11 a 15</t>
  </si>
  <si>
    <t>leito 07 isolamento</t>
  </si>
  <si>
    <t>vestiario</t>
  </si>
  <si>
    <t>leitos 01 a  07</t>
  </si>
  <si>
    <t>z</t>
  </si>
  <si>
    <t>shaft AF2/1</t>
  </si>
  <si>
    <t>shaft AF6/3</t>
  </si>
  <si>
    <t>Shafts</t>
  </si>
  <si>
    <t>shaft AP9</t>
  </si>
  <si>
    <t>shaft AP10</t>
  </si>
  <si>
    <t>shaft AP11</t>
  </si>
  <si>
    <t>shaft AP12</t>
  </si>
  <si>
    <t>shaft AP13</t>
  </si>
  <si>
    <t>shaft AP14</t>
  </si>
  <si>
    <t>shaft AP15</t>
  </si>
  <si>
    <t>shaft AP16</t>
  </si>
  <si>
    <t>shaft AP17</t>
  </si>
  <si>
    <t>shaft AP18</t>
  </si>
  <si>
    <t>shaft TV/13</t>
  </si>
  <si>
    <t>shaft TV/14</t>
  </si>
  <si>
    <t>shaft TV/15</t>
  </si>
  <si>
    <t>shaft TV/16</t>
  </si>
  <si>
    <t>shaft TV/17</t>
  </si>
  <si>
    <t>shaft TV/18</t>
  </si>
  <si>
    <t>shaft TV/19</t>
  </si>
  <si>
    <t>shaft TV/20</t>
  </si>
  <si>
    <t>shaft TV/21</t>
  </si>
  <si>
    <t>shaft TV/22</t>
  </si>
  <si>
    <t>shaft TV/23</t>
  </si>
  <si>
    <t>Barrilete</t>
  </si>
  <si>
    <t>AP14</t>
  </si>
  <si>
    <t>AP16</t>
  </si>
  <si>
    <t>Z</t>
  </si>
  <si>
    <t>AP17</t>
  </si>
  <si>
    <t>AP18</t>
  </si>
  <si>
    <t>AP16 limpeza</t>
  </si>
  <si>
    <t>interligação</t>
  </si>
  <si>
    <t>AF03</t>
  </si>
  <si>
    <t>AF04</t>
  </si>
  <si>
    <t>AF05</t>
  </si>
  <si>
    <t>AF06</t>
  </si>
  <si>
    <t>AP15</t>
  </si>
  <si>
    <t>AP13</t>
  </si>
  <si>
    <t>AP09</t>
  </si>
  <si>
    <t>AP11</t>
  </si>
  <si>
    <t>AP10</t>
  </si>
  <si>
    <t>AP01</t>
  </si>
  <si>
    <t>TQ12</t>
  </si>
  <si>
    <t>TQ15</t>
  </si>
  <si>
    <t>AF01</t>
  </si>
  <si>
    <t>AF02</t>
  </si>
  <si>
    <t>bacias</t>
  </si>
  <si>
    <t>pias/lavatórios/tanques</t>
  </si>
  <si>
    <t>PRESSÃO</t>
  </si>
  <si>
    <t>parede</t>
  </si>
  <si>
    <t xml:space="preserve">UN </t>
  </si>
  <si>
    <t>CUBA DE EMBUTIR OVAL EM LOUÇA BRANCA, 35 X 50CM OU EQUIVALENTE, INCLUSO VÁLVULA EM METAL CROMADO E SIFÃO FLEXÍVEL EM PVC - FORNECIMENTO E INSTALAÇÃO. AF_01/2020</t>
  </si>
  <si>
    <t>VASO SANITÁRIO SIFONADO COM CAIXA ACOPLADA LOUÇA BRANCA - FORNECIMENTO E INSTALAÇÃO. AF_01/2020</t>
  </si>
  <si>
    <t xml:space="preserve">Detector óptico de fumaça com base endereçável </t>
  </si>
  <si>
    <t>97.02.195</t>
  </si>
  <si>
    <t>Placa de sinalização em PVC fotoluminescente (240x120mm), com indicação de rota de evacuação e saída de emergência</t>
  </si>
  <si>
    <t>3.1</t>
  </si>
  <si>
    <t>6.1</t>
  </si>
  <si>
    <t>6.2</t>
  </si>
  <si>
    <t>11.1</t>
  </si>
  <si>
    <t>50.05.430</t>
  </si>
  <si>
    <t>Item</t>
  </si>
  <si>
    <t>Valor (R$)</t>
  </si>
  <si>
    <t>% Período:</t>
  </si>
  <si>
    <t>Total:</t>
  </si>
  <si>
    <t>%:</t>
  </si>
  <si>
    <t>Investimento:</t>
  </si>
  <si>
    <t>INSTALAÇÕES DE COMBATE A INCÊNDIO</t>
  </si>
  <si>
    <t>6.3</t>
  </si>
  <si>
    <t>PINTURA</t>
  </si>
  <si>
    <t>CHUVEIRO ELÉTRICO COMUM CORPO PLÁSTICO, TIPO DUCHA FORNECIMENTO E INSTAL AÇÃO. AF_01/2020</t>
  </si>
  <si>
    <t>CURVA 90 GRAUS, PVC, SOLDÁVEL, DN 32MM, INSTALADO EM RAMAL OU SUB-RAMAL DE ÁGUA - FORNECIMENTO E INSTALAÇÃO. AF_12/201</t>
  </si>
  <si>
    <t>11.2</t>
  </si>
  <si>
    <t>11.3</t>
  </si>
  <si>
    <t>11.4</t>
  </si>
  <si>
    <t>11.5</t>
  </si>
  <si>
    <t>11.6</t>
  </si>
  <si>
    <t>TANQUE DE LOUÇA BRANCA SUSPENSO, 18L OU EQUIVALENTE - FORNECIMENTO E INSTALAÇÃO. AF_01/2020</t>
  </si>
  <si>
    <t>comp SC001</t>
  </si>
  <si>
    <t>comp SC002</t>
  </si>
  <si>
    <t>comp SC003</t>
  </si>
  <si>
    <t>comp SC004</t>
  </si>
  <si>
    <t>ADMINISTRAÇÃO LOCAL</t>
  </si>
  <si>
    <t>MÊS</t>
  </si>
  <si>
    <t xml:space="preserve">DEMOLIÇÃO DE REVESTIMENTO CERÂMICO, DE FORMA MANUAL, SEM REAPROVEITAMENTO. </t>
  </si>
  <si>
    <t xml:space="preserve">DEMOLIÇÃO DE RODAPÉ CERÂMICO, DE FORMA MANUAL, SEM REAPROVEITAMENTO. </t>
  </si>
  <si>
    <t>CDHU 193 - 02/2024</t>
  </si>
  <si>
    <t>Transporte manual horizontal e/ou vertical de entulho até o local de despejo ‐ ensacado</t>
  </si>
  <si>
    <t>05.04.060</t>
  </si>
  <si>
    <t>VALOR UNIT COM BDI 25%</t>
  </si>
  <si>
    <t>DEMOLIÇÃO DE ALVENARIA DE BLOCO FURADO, DE FORMA MANUAL, SEM REAPROVEITAMENTO</t>
  </si>
  <si>
    <t>REMOÇÃO DE PORTAS, DE FORMA MANUAL, SEM REAPROVEITAMENTO</t>
  </si>
  <si>
    <t>REMOÇÃO DE JANELAS, DE FORMA MANUAL, SEM REAPROVEITAMENTO</t>
  </si>
  <si>
    <t>DEMOLIÇÕES E REMOÇÕES SEM REAPROVEITAMENTO</t>
  </si>
  <si>
    <t>REMOÇÃO DE LOUÇAS, DE FORMA MANUAL, SEM REAPROVEITAMENTO</t>
  </si>
  <si>
    <t>REMOÇÃO DE METAIS SANITÁRIOS, DE FORMA MANUAL, SEM REAPROVEITAMENTO.</t>
  </si>
  <si>
    <t xml:space="preserve">ALVENARIA DE VEDAÇÃO DE BLOCOS CERÂMICOS FURADOS NA VERTICAL DE 14X19X39CM (ESPESSURA 14CM) E ARGAMASSA DE ASSENTAMENTO COM PREPARO EM BETONEIRA. </t>
  </si>
  <si>
    <t>IMPERMEABILIZAÇÃO DE SUPERFÍCIE COM ARGAMASSA POLIMÉRICA / MEMBRANA ACRÍLICA, 4 DEMÃOS, REFORÇADA COM VÉU DE POLIÉSTER (MAV)</t>
  </si>
  <si>
    <t>TRATAMENTO DE RALO OU PONTO EMERGENTE COM ARGAMASSA POLIMÉRICA / MEMBRANA ACRÍLICA REFORÇADO COM VÉU DE POLIÉSTER (MAV)</t>
  </si>
  <si>
    <t xml:space="preserve">TRATAMENTO DE RODAPÉ COM TELA DE POLIÉSTER. </t>
  </si>
  <si>
    <t>CHAPISCO APLICADO EM ALVENARIAS E ESTRUTURAS DE CONCRETO INTERNAS, COM COLHER DE PEDREIRO. ARGAMASSA TRAÇO 1:3 COM PREPARO EM BETONEIRA 400L.</t>
  </si>
  <si>
    <t>EMBOÇO, PARA RECEBIMENTO DE CERÂMICA, EM ARGAMASSA TRAÇO 1:2:8, PREPARO MANUAL, APLICADO MANUALMENTE EM FACES INTERNAS DE PAREDES, PARA AMBIENTE COM ÁREA ENTRE 5M2 E 10M2, ESPESSURA DE 10MM, COM EXECUÇÃO DE TALISCAS.</t>
  </si>
  <si>
    <t>MASSA ÚNICA, PARA RECEBIMENTO DE PINTURA, EM ARGAMASSA TRAÇO 1:2:8, PREPARO MANUAL, APLICADA MANUALMENTEEM PAREDES INTERNAS DE AMBIENTES COM ÁREA ENTRE 5M² E 10M², E = 10MM, COM TALISCAS.</t>
  </si>
  <si>
    <t>REVESTIMENTO CERÂMICO PARA PAREDES INTERNAS COM PLACAS TIPO ESMALTADA EXTRA DE DIMENSÕES 33X45 CM APLICADAS NA ALTURA INTEIRA DAS PAREDES</t>
  </si>
  <si>
    <t>REVESTIMENTO CERÂMICO PARA PISO COM PLACAS TIPO PORCELANATO DE DIMENSÕES 80X80 CM APLICADA EM AMBIENTES DE ÁREA MENOR QUE 5 M²</t>
  </si>
  <si>
    <t>RODAPÉ CERÂMICO DE 7CM DE ALTURA COM PLACAS TIPO ESMALTADA EXTRA DE DIMENSÕES 80X80CM.</t>
  </si>
  <si>
    <t>ACABAMENTOS PARA FORRO (RODA-FORRO EM PERFIL METÁLICO E PLÁSTICO)</t>
  </si>
  <si>
    <t>FORRO EM DRYWALL, PARA AMBIENTES COMERCIAIS, INCLUSIVE ESTRUTURA BIRECIONAL DE FIXAÇÃO.</t>
  </si>
  <si>
    <t>EMASSAMENTO COM MASSA LÁTEX, APLICAÇÃO EM TETO, UMA DEMÃO, LIXAMENTO MANUAL</t>
  </si>
  <si>
    <t>APLICAÇÃO DE FUNDO SELADOR ACRÍLICO EM TETO, UMA DEMÃO</t>
  </si>
  <si>
    <t>APLICAÇÃO MANUAL DE PINTURA COM TINTA LÁTEX ACRÍLICA EM TETO, DUAS DEMÃOS</t>
  </si>
  <si>
    <t>EMASSAMENTO COM MASSA LÁTEX, APLICAÇÃO EM PAREDE, DUAS DEMÃOS, LIXAMENTO MANUA</t>
  </si>
  <si>
    <t>APLICAÇÃO DE FUNDO SELADOR ACRÍLICO EM PAREDES, UMA DEMÃO</t>
  </si>
  <si>
    <t>APLICAÇÃO MANUAL DE PINTURA COM TINTA LÁTEX ACRÍLICA EM PAREDES, DUAS DEMÃOS</t>
  </si>
  <si>
    <t>composição</t>
  </si>
  <si>
    <t xml:space="preserve">CONTRAMARCO DE ALUMÍNIO, FIXAÇÃO COM ARGAMASSA - FORNECIMENTO E INSTALAÇÃO. </t>
  </si>
  <si>
    <t>25.20.020</t>
  </si>
  <si>
    <t>Tela de proteção tipo mosquiteira removível, em fibra de vidro com revestimento em PVC e requadro em alumínio</t>
  </si>
  <si>
    <t>PISO EM GRANITO APLICADO EM AMBIENTES INTERNOS.</t>
  </si>
  <si>
    <t>RODAPÉ EM GRANITO, ALTURA 10 CM</t>
  </si>
  <si>
    <t>RASGO EM ALVENARIA PARA ELETRODUTOS COM DIAMETROS MENORES OU IGUAIS A 40 MM</t>
  </si>
  <si>
    <t xml:space="preserve">QUEBRA EM ALVENARIA PARA INSTALAÇÃO DE CAIXA DE TOMADA (4X4 OU 4X2). </t>
  </si>
  <si>
    <t>CHUMBAMENTO LINEAR EM ALVENARIA PARA RAMAIS/DISTRIBUIÇÃO COM DIÂMETROS MENORES OU IGUAIS A 40 MM.</t>
  </si>
  <si>
    <t>CAIXA RETANGULAR 4" X 2" MÉDIA (1,30 M DO PISO), PVC, INSTALADA EM PAREDE - FORNECIMENTO E INSTALAÇÃO.</t>
  </si>
  <si>
    <t>ELETRODUTO FLEXÍVEL CORRUGADO REFORÇADO, PVC, DN 25 MM (3/4"), PARA CIRCUITOS TERMINAIS, INSTALADO EM PAREDE - FORNECIMENTO E INSTALAÇÃO</t>
  </si>
  <si>
    <t>INSTALAÇÕES ELÉTRICAS</t>
  </si>
  <si>
    <t>LIMPEZA FINAL</t>
  </si>
  <si>
    <t>LIMPEZA DE PISO CERÂMICO OU PORCELANATO COM VASSOURA A SECO</t>
  </si>
  <si>
    <t>LIMPEZA DE PISO CERÂMICO OU PORCELANATO COM PANO ÚMIDO</t>
  </si>
  <si>
    <t>LIMPEZA DE PISO CERÂMICO OU PORCELANATO UTILIZANDO DETERGENTE NEUTRO E ESCOVAÇÃO MANUAL</t>
  </si>
  <si>
    <t>LIMPEZA DE PISO DE MÁRMORE/GRANITO UTILIZANDO DETERGENTE NEUTRO E ESCOVAÇÃO MANUAL</t>
  </si>
  <si>
    <t>LIMPEZA DE TANQUE OU LAVATÓRIO DE LOUÇA ISOLADO, INCLUSIVE METAIS CORRESPONDENTES</t>
  </si>
  <si>
    <t>LIMPEZA DE LAVATÓRIO DE LOUÇA COM BANCADA DE PEDRA, INCLUSIVE METAIS CORRESPONDENTES</t>
  </si>
  <si>
    <t>LIMPEZA DE BACIA SANITÁRIA, BIDÊ OU MICTÓRIO EM LOUÇA, INCLUSIVE METAIS CORRESPONDENTES</t>
  </si>
  <si>
    <t>LUMINÁRIA COMERCIAL DE SOBREPOR COM DIFUSOR TRANSPARENTE OU FOSCO PARA 2 LÂMPADAS TUBULARES DE LED 18/20W - COMPLETA</t>
  </si>
  <si>
    <t>LÂMPADA TUBULAR LED DE 18/20 W, BASE G13 - FORNECIMENTO E INSTALAÇÃO.</t>
  </si>
  <si>
    <t>LUMINÁRIA DE EMERGÊNCIA, COM 30 LÂMPADAS LED DE 2 W, SEM REATOR - FORNECIMENTO E INSTALAÇÃO.</t>
  </si>
  <si>
    <t>INTERRUPTOR SIMPLES (1 MÓDULO), 10A/250V, INCLUINDO SUPORTE E PLACA - FORNECIMENTO E INSTALAÇÃO.</t>
  </si>
  <si>
    <t>TOMADA ALTA DE EMBUTIR (1 MÓDULO), 2P+T 20 A, INCLUINDO SUPORTE E PLACA - FORNECIMENTO E INSTALAÇÃO.</t>
  </si>
  <si>
    <t>TOMADA MÉDIA DE EMBUTIR (1 MÓDULO), 2P+T 20 A, INCLUINDO SUPORTE E PLACA - FORNECIMENTO E INSTALAÇÃO.</t>
  </si>
  <si>
    <t>&gt;&gt;</t>
  </si>
  <si>
    <t>SUPORTE PARAFUSADO COM PLACA DE ENCAIXE 4" X 2" ALTO (2,00 M DO PISO) PARA PONTO ELÉTRICO - FORNECIMENTO E INSTALAÇÃO.</t>
  </si>
  <si>
    <t>43.05.030</t>
  </si>
  <si>
    <t>Exaustor elétrico em plástico, vazão de 150 a 190m³/h</t>
  </si>
  <si>
    <t>TUBO, PVC, SOLDÁVEL, DN 25MM, INSTALADO EM RAMAL DE DISTRIBUIÇÃO DE ÁGUA - FORNECIMENTO E INSTALAÇÃO.</t>
  </si>
  <si>
    <t>TUBO, PVC, SOLDÁVEL, DN 32MM, INSTALADO EM RAMAL DE DISTRIBUIÇÃO DE ÁGUA - FORNECIMENTO E INSTALAÇÃO.</t>
  </si>
  <si>
    <t>TUBO, PVC, SOLDÁVEL, DN 50MM, INSTALADO EM PRUMADA DE ÁGUA - FORNECIMENTO E INSTALAÇÃO</t>
  </si>
  <si>
    <t>CURVA 90 GRAUS, PVC, SOLDÁVEL, DN 25MM, INSTALADO EM RAMAL OU SUB-RAMAL DE ÁGUA - FORNECIMENTO E INSTALAÇÃO</t>
  </si>
  <si>
    <t>CURVA 90 GRAUS, PVC, SOLDÁVEL, DN 50MM, INSTALADO EM PRUMADA DE ÁGUA - FORNECIMENTO E INSTALAÇÃO.</t>
  </si>
  <si>
    <t>LUVA DE REDUÇÃO, PVC, SOLDÁVEL, DN 32MM X 25MM, INSTALADO EM RAMAL DE DISTRIBUIÇÃO DE ÁGUA - FORNECIMENTO E INSTALAÇÃO</t>
  </si>
  <si>
    <t>LUVA DE REDUÇÃO, PVC, SOLDÁVEL, DN 40MM X 32MM, INSTALADO EM RAMAL DE DISTRIBUIÇÃO DE ÁGUA - FORNECIMENTO E INSTALAÇÃO</t>
  </si>
  <si>
    <t>TE, PVC, SOLDÁVEL, DN 25MM, INSTALADO EM RAMAL OU SUB-RAMAL DE ÁGUA -  FORNECIMENTO E INSTALAÇÃO</t>
  </si>
  <si>
    <t>TE, PVC, SOLDÁVEL, DN 32MM, INSTALADO EM RAMAL OU SUB-RAMAL DE ÁGUA -FORNECIMENTO E INSTALAÇÃO</t>
  </si>
  <si>
    <t>TE DE REDUÇÃO, 90 GRAUS, PVC, SOLDÁVEL, DN 50 MM X 32 MM, INSTALADO EM PRUMADA DE ÁGUA - FORNECIMENTO E INSTALAÇÃO.</t>
  </si>
  <si>
    <t>REGISTRO DE PRESSÃO BRUTO, LATÃO, ROSCÁVEL, 3/4", COM ACABAMENTO E CANOPLA CROMADOS - FORNECIMENTO E INSTALAÇÃO.</t>
  </si>
  <si>
    <t>CAIXA SIFONADA, PVC, DN 100 X 100 X 50 MM, JUNTA ELÁSTICA, FORNECIDA E INSTALADA EM RAMAL DE DESCARGA OU EM RAMAL DE ESGOTO SANITÁRIO.</t>
  </si>
  <si>
    <t>CAIXA SIFONADA, PVC, DN 150 X 185 X 75 MM, JUNTA ELÁSTICA, FORNECIDA E INSTALADA EM RAMAL DE DESCARGA OU EM RAMAL DE ESGOTO SANITÁRIO</t>
  </si>
  <si>
    <t>TUBO PVC, SERIE NORMAL, ESGOTO PREDIAL, DN 40 MM, FORNECIDO E INSTALADO EM RAMAL DE DESCARGA OU RAMAL DE ESGOTO SANITÁRIO.</t>
  </si>
  <si>
    <t>TUBO PVC, SERIE NORMAL, ESGOTO PREDIAL, DN 50 MM, FORNECIDO E INSTALADO EM RAMAL DE DESCARGA OU RAMAL DE ESGOTO SANITÁRIO.</t>
  </si>
  <si>
    <t>TUBO PVC, SÉRIE R, ÁGUA PLUVIAL, DN 150 MM, FORNECIDO E INSTALADO EM RAMAL DE ENCAMINHAMENTO</t>
  </si>
  <si>
    <t xml:space="preserve">TUBO PVC, SERIE R, ESGOTO PREDIAL, DN 100 MM, FORNECIDO E INSTALADO EM RAMAL DE DESCARGA OU RAMAL DE ESGOTO SANITÁRIO. </t>
  </si>
  <si>
    <t>JOELHO 45 GRAUS, PVC, SERIE R, ESGOTO PREDIAL, DN 40 MM, JUNTA SOLDÁVEL, FORNECIDO E INSTALADO EM RAMAL DE DESCARGA OU RAMAL DE ESGOTO SANITÁRIO.</t>
  </si>
  <si>
    <t xml:space="preserve">JOELHO 45 GRAUS, PVC, SERIE R, ESGOTO PREDIAL, DN 50 MM, JUNTA ELÁSTICA, FORNECIDO E INSTALADO EM RAMAL DE DESCARGA OU RAMAL DE ESGOTO SANITÁRIO. </t>
  </si>
  <si>
    <t xml:space="preserve">JOELHO 45 GRAUS, PVC, SERIE R, ESGOTO PREDIAL, DN 100 MM, JUNTA ELÁSTICA, FORNECIDO E INSTALADO EM RAMAL DE DESCARGA OU RAMAL DE ESGOTO SANITÁRIO. </t>
  </si>
  <si>
    <t xml:space="preserve">JOELHO 90 GRAUS, PVC, SERIE R, ESGOTO PREDIAL, DN 40 MM, JUNTA SOLDÁVEL, FORNECIDO E INSTALADO EM RAMAL DE DESCARGA OU RAMAL DE ESGOTO  SANITÁRIO. </t>
  </si>
  <si>
    <t xml:space="preserve">JOELHO 90 GRAUS, PVC, SERIE R, ESGOTO PREDIAL, DN 50 MM, JUNTA ELÁSTICA, FORNECIDO E INSTALADO EM RAMAL DE DESCARGA OU RAMAL DE ESGOTO SANITÁRIO. </t>
  </si>
  <si>
    <t>JOELHO 90 GRAUS, PVC, SERIE NORMAL, ESGOTO PREDIAL, DN 100 MM, JUNTA ELÁSTICA, FORNECIDO E INSTALADO EM RAMAL DE DESCARGA OU RAMAL DE ESGOTO SANITÁRIO.</t>
  </si>
  <si>
    <t>JUNÇÃO SIMPLES, PVC, SERIE NORMAL, ESGOTO PREDIAL, DN 50 X 50 MM, JUNTA ELÁSTICA, FORNECIDO E INSTALADO EM RAMAL DE DESCARGA OU RAMAL DE ESGOTO SANITÁRIO</t>
  </si>
  <si>
    <t>JUNÇÃO SIMPLES, PVC, SERIE NORMAL, ESGOTO PREDIAL, DN 100 X 100 MM, JUNTA ELÁSTICA, FORNECIDO E INSTALADO EM RAMAL DE DESCARGA OU RAMAL DE ESGOTO SANITÁRIO</t>
  </si>
  <si>
    <t>TE, PVC, SERIE NORMAL, ESGOTO PREDIAL, DN 50 X 50 MM, JUNTA ELÁSTICA, FORNECIDO E INSTALADO EM RAMAL DE DESCARGA OU RAMAL DE ESGOTO SANITÁRIO</t>
  </si>
  <si>
    <t>JUNÇÃO DE REDUÇÃO INVERTIDA, PVC, SÉRIE NORMAL, ESGOTO PREDIAL, DN 100X 50 MM, JUNTA ELÁSTICA, FORNECIDO E INSTALADO EM RAMAL DE DESCARGA OU RAMAL DE ESGOTO SANITÁRIO</t>
  </si>
  <si>
    <t xml:space="preserve">REDUÇÃO EXCÊNTRICA, PVC, SERIE R, ÁGUA PLUVIAL, DN 100 X 75 MM, JUNTA ELÁSTICA, FORNECIDO E INSTALADO EM RAMAL DE ENCAMINHAMENTO. </t>
  </si>
  <si>
    <t xml:space="preserve">BUCHA DE REDUÇÃO LONGA, PVC, SÉRIE NORMAL, ESGOTO PREDIAL, DN 50 X 40MM, JUNTA SOLDÁVEL E ELÁSTICA, FORNECIDO E INSTALADO EM RAMAL DE DESCARGA OU RAMAL DE ESGOTO SANITÁRIO. </t>
  </si>
  <si>
    <t>FIXAÇÃO DE TUBOS VERTICAIS DE PVC ÁGUA, PVC ESGOTO, PVC ÁGUA PLUVIAL,CPVC, PPR, COBRE OU AÇO, DIÂMETROS MAIORES QUE 40 MM E MENORES OU IGUAIS A 75 MM, COM ABRAÇADEIRA METÁLICA RÍGIDA TIPO U PERFIL 2 1/2", FIXADA EM PERFILADO EM PAREDE.</t>
  </si>
  <si>
    <t xml:space="preserve">FIXAÇÃO DE TUBOS HORIZONTAIS DE PVC ÁGUA, PVC ESGOTO, PVC ÁGUA PLUVIAL, CPVC, PPR, COBRE OU AÇO, DIÂMETROS MENORES OU IGUAIS A 40 MM, COM ABRAÇADEIRA METÁLICA RÍGIDA TIPO U PERFIL 1 1/4", FIXADA EM PERFILADO EM LAJE. </t>
  </si>
  <si>
    <t>FIXAÇÃO DE TUBOS HORIZONTAIS DE PVC ÁGUA, PVC ESGOTO, PVC ÁGUA PLUVIAL, CPVC, PPR, COBRE OU AÇO, DIÂMETROS MAIORES QUE 40 MM E MENORES OU IGUAIS A 75 MM, COM ABRAÇADEIRA METÁLICA RÍGIDA TIPO U PERFIL 2 1/2", FIXADA EM PERFILADO EM LAJE</t>
  </si>
  <si>
    <t>SINAPI  06/2024</t>
  </si>
  <si>
    <t>4.3</t>
  </si>
  <si>
    <t>8.1</t>
  </si>
  <si>
    <t>8.2</t>
  </si>
  <si>
    <t>8.3</t>
  </si>
  <si>
    <t>8.4</t>
  </si>
  <si>
    <t>8.5</t>
  </si>
  <si>
    <t>8.6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</si>
  <si>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</si>
  <si>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</si>
  <si>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</si>
  <si>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</si>
  <si>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</si>
  <si>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</si>
  <si>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</si>
  <si>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</si>
  <si>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</si>
  <si>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</si>
  <si>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</si>
  <si>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9.14</t>
  </si>
  <si>
    <t>9.16</t>
  </si>
  <si>
    <t>9.17</t>
  </si>
  <si>
    <t>9.19</t>
  </si>
  <si>
    <t>9.21</t>
  </si>
  <si>
    <t>9.22</t>
  </si>
  <si>
    <t>9.23</t>
  </si>
  <si>
    <t>9.24</t>
  </si>
  <si>
    <t>9.26</t>
  </si>
  <si>
    <t>10.1</t>
  </si>
  <si>
    <t>10.2</t>
  </si>
  <si>
    <t>10.3</t>
  </si>
  <si>
    <t>12.1</t>
  </si>
  <si>
    <t>12.2</t>
  </si>
  <si>
    <t>RASGO LINEAR MANUAL EM ALVENARIA, PARA RAMAIS/ DISTRIBUIÇÃO DE INSTALAÇÕES HIDRÁULICAS, DIÂMETROS MENORES OU IGUAIS A 40 MM</t>
  </si>
  <si>
    <t>RASGO LINEAR MANUAL EM ALVENARIA, PARA RAMAIS/ DISTRIBUIÇÃO DE INSTALAÇÕES HIDRÁULICAS, DIÂMETROS MAIORES QUE 40 MM E MENORES OU IGUAIS A 75MM.</t>
  </si>
  <si>
    <t>RASGO LINEAR MECANIZADO EM CONTRAPISO, PARA RAMAIS/ DISTRIBUIÇÃO DE INSTALAÇÕES HIDRÁULICAS, DIÂMETROS MENORES OU IGUAIS A 40 MM.</t>
  </si>
  <si>
    <t>RASGO LINEAR MECANIZADO EM CONTRAPISO, PARA RAMAIS/ DISTRIBUIÇÃO DE INSTALAÇÕES HIDRÁULICAS, DIÂMETROS MAIORES QUE 40 MM E MENORES OU IGUAIS A 75 MM</t>
  </si>
  <si>
    <t>RASGO LINEAR MECANIZADO EM CONTRAPISO, PARA RAMAIS/ DISTRIBUIÇÃO DE INSTALAÇÕES HIDRÁULICAS, DIÂMETROS MAIORES QUE 75 MM E MENORES OU IGUAIS A 100 MM</t>
  </si>
  <si>
    <t>CHUMBAMENTO LINEAR EM ALVENARIA PARA RAMAIS/DISTRIBUIÇÃO DE INSTALAÇÕES HIDRÁULICAS COM DIÂMETROS MAIORES QUE 40 MM E MENORES OU IGUAIS A 75
MM</t>
  </si>
  <si>
    <t xml:space="preserve">CHUMBAMENTO LINEAR EM CONTRAPISO PARA RAMAIS/DISTRIBUIÇÃO DE INSTALAÇÕES HIDRÁULICAS COM DIÂMETROS MENORES OU IGUAIS A 40 MM. </t>
  </si>
  <si>
    <t>CHUMBAMENTO LINEAR EM CONTRAPISO PARA RAMAIS/DISTRIBUIÇÃO DE INSTALAÇÕES HIDRÁULICAS COM DIÂMETROS MAIORES QUE 40 MM E MENORES OU IGUAIS A 75 MM</t>
  </si>
  <si>
    <t>CHUMBAMENTO LINEAR EM CONTRAPISO PARA RAMAIS/DISTRIBUIÇÃO DE INSTALAÇÕES HIDRÁULICAS COM DIÂMETROS MAIORES QUE 75 MM E MENORES OU IGUAIS A 100 MM</t>
  </si>
  <si>
    <t>12.3</t>
  </si>
  <si>
    <t>12.4</t>
  </si>
  <si>
    <t>12.6</t>
  </si>
  <si>
    <t>12.7</t>
  </si>
  <si>
    <t>13.1</t>
  </si>
  <si>
    <t>SIURB - 01/2024</t>
  </si>
  <si>
    <t>CABO DE COBRE FLEXÍVEL ISOLADO, 2,5 MM², ANTI-CHAMA 450/750 V, PARA CIRCUITOS TERMINAIS - FORNECIMENTO E INSTALAÇÃO.</t>
  </si>
  <si>
    <t>CABO DE COBRE FLEXÍVEL ISOLADO, 6 MM², ANTI-CHAMA 450/750 V, PARA CIRCUITOS TERMINAIS - FORNECIMENTO E INSTALAÇÃO.</t>
  </si>
  <si>
    <t>CABO ELETRÔNICO CATEGORIA 6, INSTALADO EM EDIFICAÇÃO INSTITUCIONAL - FORNECIMENTO E INSTALAÇÃO</t>
  </si>
  <si>
    <t>CABO COAXIAL RG6 95% - FORNECIMENTO E INSTALAÇÃO</t>
  </si>
  <si>
    <t>DEMOLIÇÃO DE LAJES, EM CONCRETO ARMADO, DE FORMA MANUAL, SEM REAPROVEITAMENTO.</t>
  </si>
  <si>
    <t xml:space="preserve">ESCAVAÇÃO MANUAL DE VALA COM PROFUNDIDADE MENOR OU IGUAL A 1,30 M. </t>
  </si>
  <si>
    <t xml:space="preserve">ESCADA EM CONCRETO ARMADO MOLDADO IN LOCO, FCK 25 MPA, COM 1 LANCE E LAJE PLANA, FÔRMA EM CHAPA DE MADEIRA COMPENSADA RESINADA. </t>
  </si>
  <si>
    <t>CONTRAPISO EM ARGAMASSA TRAÇO 1:4 (CIMENTO E AREIA), PREPARO MECÂNICO COM BETONEIRA 400 L, APLICADO EM ÁREAS SECAS SOBRE LAJE, ADERIDO, ACABAMENTO NÃO REFORÇADO, ESPESSURA 2CM.</t>
  </si>
  <si>
    <t>Área total: 162 m²</t>
  </si>
  <si>
    <t>ALVENARIA DE VEDAÇÃO DE BLOCOS CERÂMICOS FURADOS NA VERTICAL DE 19X19X39 CM (ESPESSURA 19 CM) E ARGAMASSA DE ASSENTAMENTO COM PREPARO EM BETONEIRA.</t>
  </si>
  <si>
    <t>PISOS</t>
  </si>
  <si>
    <t>38.21.310</t>
  </si>
  <si>
    <t>Eletrocalha lisa galvanizada a fogo, 100 x 100 mm, com acessórios</t>
  </si>
  <si>
    <t>38.07.300</t>
  </si>
  <si>
    <t>Perfilado perfurado 38 x 38 mm em chapa 14 prézincada, com acessórios</t>
  </si>
  <si>
    <t>Quadro de distribuição universal de sobrepor, para disjuntores 70 DIN/ 50 Bolt‐on ‐ 225 A ‐ sem componentes</t>
  </si>
  <si>
    <t>37.04.300</t>
  </si>
  <si>
    <t>37.10.010</t>
  </si>
  <si>
    <t>Barramento de cobre nu</t>
  </si>
  <si>
    <t>KG</t>
  </si>
  <si>
    <t xml:space="preserve">37.17.070 </t>
  </si>
  <si>
    <t>Dispositivo diferencial residual de 40 A x 30 mA ‐ 2 polos</t>
  </si>
  <si>
    <t xml:space="preserve">37.17.080 </t>
  </si>
  <si>
    <t>Dispositivo diferencial residual de 40 A x 30 mA ‐ 4 polo</t>
  </si>
  <si>
    <t>DISJUNTOR TRIPOLAR TIPO NEMA, CORRENTE NOMINAL DE 60 ATÉ 100A - FORNECIMENTO E INSTALAÇÃO.</t>
  </si>
  <si>
    <t>DISJUNTOR MONOPOLAR TIPO NEMA, CORRENTE NOMINAL DE 10 ATÉ 30A - FORNECIMENTO E INSTALAÇÃO.</t>
  </si>
  <si>
    <t>DISJUNTOR BIPOLAR TIPO NEMA, CORRENTE NOMINAL DE 10 ATÉ 50A - FORNECIMENTO E INSTALAÇÃO.</t>
  </si>
  <si>
    <t>JANELA DE ALUMÍNIO DE CORRER COM 4 FOLHAS PARA VIDROS, COM VIDROS, BATENTE, ACABAMENTO COM ACETATO OU BRILHANTE E FERRAGENS. EXCLUSIVE ALIZAR E CONTRAMARCO. FORNECIMENTO E INSTALAÇÃO</t>
  </si>
  <si>
    <t>3.2</t>
  </si>
  <si>
    <t>3.3</t>
  </si>
  <si>
    <t>3.4</t>
  </si>
  <si>
    <t>3.5</t>
  </si>
  <si>
    <t>4.4</t>
  </si>
  <si>
    <t>7.1</t>
  </si>
  <si>
    <t>7.2</t>
  </si>
  <si>
    <t>7.3</t>
  </si>
  <si>
    <t>7.4</t>
  </si>
  <si>
    <t>7.5</t>
  </si>
  <si>
    <t>7.6</t>
  </si>
  <si>
    <t>9.1</t>
  </si>
  <si>
    <t>10.4</t>
  </si>
  <si>
    <t>10.5</t>
  </si>
  <si>
    <t>10.6</t>
  </si>
  <si>
    <t>12.5</t>
  </si>
  <si>
    <t>04.11.030</t>
  </si>
  <si>
    <t>Retirada de bancada incluindo pertences</t>
  </si>
  <si>
    <t>EXTINTOR DE INCÊNDIO PORTÁTIL COM CARGA DE ÁGUA PRESSURIZADA DE 10 L, CLASSE A - FORNECIMENTO E INSTALAÇÃO.</t>
  </si>
  <si>
    <t>CORRIMÃO SIMPLES, DIÂMETRO EXTERNO = 1 1/2", EM ALUMÍNIO</t>
  </si>
  <si>
    <t>REGISTRO DE GAVETA BRUTO, LATÃO, ROSCÁVEL, 1", COM ACABAMENTO E CANOPLA CROMADOS. FORNECIDO E INSTALADO EM RAMAL DE ÁGUA</t>
  </si>
  <si>
    <t>TOMADA DE REDE RJ45 - FORNECIMENTO E INSTALAÇÃO.</t>
  </si>
  <si>
    <t>BUCHA DE REDUÇÃO, CURTA, PVC, SOLDÁVEL, DN 50 X 40 MM, INSTALADO EM PRUMADA DE ÁGUA - FORNECIMENTO E INSTALAÇÃO.</t>
  </si>
  <si>
    <t>105141</t>
  </si>
  <si>
    <t xml:space="preserve">BUCHA DE REDUÇÃO PVC, SOLDÁVEL, LONGA, DN 75 X 50 MM, INSTALADO EM RESERVAÇÃO PREDIAL DE ÁGUA - FORNECIMENTO E INSTALAÇÃO. </t>
  </si>
  <si>
    <t>P01 - CONJUNTO DE PORTA SEMI-OCA, ESTRUTURADA EM OSB, COM FECHAMENTO EM MDF, REVESTIDO EM LAMINADO PET BRANCO TX. BATENTE EM CHAPA GALVANIZADA 1,2mm, COM ACABAMENTO EM PINTURA ELETROSTÁTICA BRANCA - INCLUSO FECHADURA IMAB E DOBRADIÇAS ROLANTES. 0,82x2,10  - FORNECIMENTO E INSTALAÇÃO COMPLETA</t>
  </si>
  <si>
    <t>P02 - CONJUNTO DE PORTA SEMI-OCA, ESTRUTURADA EM OSB, COM FECHAMENTO EM MDF, REVESTIDO EM LAMINADO PET BRANCO TX. BATENTE EM CHAPA GALVANIZADA 1,2mm, COM ACABAMENTO EM PINTURA ELETROSTÁTICA BRANCA - INCLUSO FECHADURA IMAB E DOBRADIÇAS ROLANTES. 0,92x2,10  - FORNECIMENTO E INSTALAÇÃO COMPLETA</t>
  </si>
  <si>
    <t>P03 - CONJUNTO DE PORTA SEMI-OCA, ESTRUTURADA EM OSB, COM FECHAMENTO EM MDF, REVESTIDO EM LAMINADO PET BRANCO TX. BATENTE EM CHAPA GALVANIZADA 1,2mm, COM ACABAMENTO EM PINTURA ELETROSTÁTICA BRANCA - INCLUSO FECHADURA IMAB E DOBRADIÇAS ROLANTES. 1,80x2,10  - FORNECIMENTO E INSTALAÇÃO COMPLETA</t>
  </si>
  <si>
    <t>PORTA DE CORRER DE ALUMÍNIO, COM DUAS FOLHAS PARA VIDRO, INCLUSO VIDRO LISO INCOLOR, FECHADURA E PUXADOR, SEM ALIZAR.</t>
  </si>
  <si>
    <t>LAVATÓRIO LOUÇA BRANCA SUSPENSO, 29,5 X 39CM OU EQUIVALENTE, PADRÃO POPULAR, INCLUSO SIFÃO TIPO GARRAFA EM PVC, VÁLVULA E ENGATE FLEXÍVEL 30CM EM PLÁSTICO E TORNEIRA CROMADA DE MESA, PADRÃO POPULAR - FORNECIMENTO EINSTALAÇÃO.</t>
  </si>
  <si>
    <t xml:space="preserve">TORNEIRA CROMADA 1/2 OU 3/4 PARA TANQUE, PADRÃO POPULAR - FORNECIMENTO E INSTALAÇÃO. </t>
  </si>
  <si>
    <t>86915</t>
  </si>
  <si>
    <t>TORNEIRA CROMADA DE MESA, 1/2" OU 3/4", PARA LAVATÓRIO, PADRÃO MÉDIO - FORNECIMENTO E INSTALAÇÃO. AF_01/2020</t>
  </si>
  <si>
    <t>EXTINTOR DE INCÊNDIO PORTÁTIL COM CARGA DE CO2 DE 4 KG, CLASSE BC - FORNECIMENTO E INSTALAÇÃO.</t>
  </si>
  <si>
    <t>99253</t>
  </si>
  <si>
    <t>CAIXA ENTERRADA HIDRÁULICA RETANGULAR EM ALVENARIA COM TIJOLOS CERÂMICOS MACIÇOS, DIMENSÕES INTERNAS: 0,6X0,6X0,6 M PARA REDE DE DRENAGEM. AF_12/2020</t>
  </si>
  <si>
    <t>97902</t>
  </si>
  <si>
    <t>CAIXA ENTERRADA HIDRÁULICA RETANGULAR EM ALVENARIA COM TIJOLOS CERÂMICOS MACIÇOS, DIMENSÕES INTERNAS: 0,6X0,6X0,6 M PARA REDE DE ESGOTO. AF_12/2020</t>
  </si>
  <si>
    <t>EXECUÇÃO DE RADIER, ESPESSURA DE 10 CM, FCK = 30 MPA, COM USO DE FORMAS EM MADEIRA SERRADA.</t>
  </si>
  <si>
    <t>Carga manual de solo</t>
  </si>
  <si>
    <t>06.14.020</t>
  </si>
  <si>
    <t>comp SC005</t>
  </si>
  <si>
    <t>CANTEIRO DE OBRAS</t>
  </si>
  <si>
    <t>1.2</t>
  </si>
  <si>
    <t>9.13</t>
  </si>
  <si>
    <t>9.15</t>
  </si>
  <si>
    <t>9.18</t>
  </si>
  <si>
    <t>9.20</t>
  </si>
  <si>
    <t>9.25</t>
  </si>
  <si>
    <t>9.27</t>
  </si>
  <si>
    <t>10.7</t>
  </si>
  <si>
    <t>FORNECIMENTO E INSTALAÇÃO DE PLACA DE OBRA COM CHAPA GALVANIZADA E ESTRUTURA DE MADEIRA.</t>
  </si>
  <si>
    <t>FORNECIMENTO E INSTALAÇÃO DE SUPORTE DE MADEIRA PARA PLACAS DE SINALIZAÇÃO, EM SOLO, COM H= DE 2,0 M E SEÇÃO DE 7,5 X 7,5 CM.</t>
  </si>
  <si>
    <t>4.2</t>
  </si>
  <si>
    <t>4.5</t>
  </si>
  <si>
    <t xml:space="preserve">CAIXA RETANGULAR 4" X 2" ALTA (2,00 M DO PISO), PVC, INSTALADA EM PAREDE - FORNECIMENTO E INSTALAÇÃO. </t>
  </si>
  <si>
    <t>EXTINTOR DE INCÊNDIO PORTÁTIL COM CARGA DE PQS DE 4 KG, CLASSE BC - FORNECIMENTO E INSTALAÇÃO.</t>
  </si>
  <si>
    <t>11.7</t>
  </si>
  <si>
    <t>LOCAÇÃO DE CONTAINERS PARA CANTEIRO DE OBRAS</t>
  </si>
  <si>
    <t>3.6</t>
  </si>
  <si>
    <t>3.7</t>
  </si>
  <si>
    <t>3.8</t>
  </si>
  <si>
    <t>3.9</t>
  </si>
  <si>
    <t>3.10</t>
  </si>
  <si>
    <t>3.11</t>
  </si>
  <si>
    <t>5.4</t>
  </si>
  <si>
    <t>5.5</t>
  </si>
  <si>
    <t>7.7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</si>
  <si>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</si>
  <si>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</si>
  <si>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</si>
  <si>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</si>
  <si>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</si>
  <si>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</si>
  <si>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</si>
  <si>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</si>
  <si>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</si>
  <si>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</si>
  <si>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</si>
  <si>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</si>
  <si>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</si>
  <si>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</si>
  <si>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</si>
  <si>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</si>
  <si>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</si>
  <si>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</si>
  <si>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</si>
  <si>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</si>
  <si>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</si>
  <si>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</si>
  <si>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</si>
  <si>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</si>
  <si>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</si>
  <si>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</si>
  <si>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</si>
  <si>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</si>
  <si>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</si>
  <si>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</si>
  <si>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</si>
  <si>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</si>
  <si>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</si>
  <si>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</si>
  <si>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</si>
  <si>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</si>
  <si>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</si>
  <si>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</si>
  <si>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</si>
  <si>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</si>
  <si>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</si>
  <si>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</si>
  <si>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</si>
  <si>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</si>
  <si>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</si>
  <si>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</si>
  <si>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</si>
  <si>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</si>
  <si>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</si>
  <si>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13.2</t>
  </si>
  <si>
    <t>13.3</t>
  </si>
  <si>
    <t>13.4</t>
  </si>
  <si>
    <t>13.5</t>
  </si>
  <si>
    <t>13.6</t>
  </si>
  <si>
    <t>13.7</t>
  </si>
  <si>
    <t>14.1</t>
  </si>
  <si>
    <t xml:space="preserve">RESPONSÁVEL TÉCNICO: </t>
  </si>
  <si>
    <t xml:space="preserve">CREA: </t>
  </si>
  <si>
    <t xml:space="preserve">Data:    /    /         </t>
  </si>
  <si>
    <r>
      <t xml:space="preserve">ANEXO I
MODELO
</t>
    </r>
    <r>
      <rPr>
        <b/>
        <sz val="16"/>
        <color theme="1"/>
        <rFont val="Calibri"/>
        <family val="2"/>
        <scheme val="minor"/>
      </rPr>
      <t>PLANILHA ORÇAMENTÁRIA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(o documento deverá ser emitido em papel timbrado da empresa proponente)</t>
    </r>
  </si>
  <si>
    <t>LOTE A</t>
  </si>
  <si>
    <t>CREA: xxxxxxxxxxxxxxxxxx</t>
  </si>
  <si>
    <t>RESPONSÁVEL TÉCNICO: xxxxxxxxxxxxx</t>
  </si>
  <si>
    <r>
      <t>Razão Social:</t>
    </r>
    <r>
      <rPr>
        <sz val="11"/>
        <color theme="1"/>
        <rFont val="Calibri"/>
        <family val="2"/>
        <scheme val="minor"/>
      </rPr>
      <t xml:space="preserve"> xxxxxxxx
</t>
    </r>
    <r>
      <rPr>
        <b/>
        <sz val="11"/>
        <color theme="1"/>
        <rFont val="Calibri"/>
        <family val="2"/>
        <scheme val="minor"/>
      </rPr>
      <t xml:space="preserve">
CNPJ: </t>
    </r>
    <r>
      <rPr>
        <sz val="11"/>
        <color theme="1"/>
        <rFont val="Calibri"/>
        <family val="2"/>
        <scheme val="minor"/>
      </rPr>
      <t xml:space="preserve">xxxxxxxxxxx
</t>
    </r>
    <r>
      <rPr>
        <b/>
        <sz val="11"/>
        <color theme="1"/>
        <rFont val="Calibri"/>
        <family val="2"/>
        <scheme val="minor"/>
      </rPr>
      <t xml:space="preserve">
Endereço:</t>
    </r>
    <r>
      <rPr>
        <sz val="11"/>
        <color theme="1"/>
        <rFont val="Calibri"/>
        <family val="2"/>
        <scheme val="minor"/>
      </rPr>
      <t xml:space="preserve"> xxxxxx
</t>
    </r>
    <r>
      <rPr>
        <b/>
        <sz val="11"/>
        <color theme="1"/>
        <rFont val="Calibri"/>
        <family val="2"/>
        <scheme val="minor"/>
      </rPr>
      <t xml:space="preserve">CEP: </t>
    </r>
    <r>
      <rPr>
        <sz val="11"/>
        <color theme="1"/>
        <rFont val="Calibri"/>
        <family val="2"/>
        <scheme val="minor"/>
      </rPr>
      <t xml:space="preserve">xxxxxxxxx
</t>
    </r>
    <r>
      <rPr>
        <b/>
        <sz val="11"/>
        <color theme="1"/>
        <rFont val="Calibri"/>
        <family val="2"/>
        <scheme val="minor"/>
      </rPr>
      <t xml:space="preserve">Contato:  </t>
    </r>
    <r>
      <rPr>
        <sz val="11"/>
        <color theme="1"/>
        <rFont val="Calibri"/>
        <family val="2"/>
        <scheme val="minor"/>
      </rPr>
      <t>xxxxxxxxxx</t>
    </r>
  </si>
  <si>
    <t>Descrição do Serviço de Composição Própria</t>
  </si>
  <si>
    <t>EMPRESA xxxxxxx
Proposta: xxxxx</t>
  </si>
  <si>
    <t>xx/xx/xxxx</t>
  </si>
  <si>
    <t>Data:</t>
  </si>
  <si>
    <t>código do serviço de composição própria: xxxxx</t>
  </si>
  <si>
    <t>COMPOSIÇÃO DE SERVIÇO</t>
  </si>
  <si>
    <r>
      <rPr>
        <b/>
        <sz val="16"/>
        <color theme="1"/>
        <rFont val="Calibri"/>
        <family val="2"/>
        <scheme val="minor"/>
      </rPr>
      <t xml:space="preserve">ANEXO XIV
MODELO
</t>
    </r>
    <r>
      <rPr>
        <sz val="16"/>
        <color theme="1"/>
        <rFont val="Calibri"/>
        <family val="2"/>
        <scheme val="minor"/>
      </rPr>
      <t>(o documento deverá ser emitido em papel timbrado da empresa proponente)</t>
    </r>
  </si>
  <si>
    <t>Meses:</t>
  </si>
  <si>
    <r>
      <rPr>
        <b/>
        <sz val="11"/>
        <color theme="1"/>
        <rFont val="Calibri"/>
        <family val="2"/>
        <scheme val="minor"/>
      </rPr>
      <t xml:space="preserve">ANEXO XIII
MODELO
</t>
    </r>
    <r>
      <rPr>
        <b/>
        <sz val="12"/>
        <color theme="1"/>
        <rFont val="Calibri"/>
        <family val="2"/>
        <scheme val="minor"/>
      </rPr>
      <t>CRONOGRAMA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(o documento deverá ser emitido em papel timbrado da empresa proponente)</t>
    </r>
  </si>
  <si>
    <t>1.3</t>
  </si>
  <si>
    <t xml:space="preserve">TAPUME COM TELHA METÁLICA. </t>
  </si>
  <si>
    <t>comp SC029</t>
  </si>
  <si>
    <t>REMOÇÃO DE CHAPAS E PERFIS DE DRYWALL, DE FORMA MANUAL, SEM REAPROVEITAMENTO</t>
  </si>
  <si>
    <t>REMOÇÃO DE FORROS DE DRYWALL, PVC E FIBROMINERAL, DE FORMA MANUAL, SEM REAPROVEITAMENTO</t>
  </si>
  <si>
    <t>DEMOLIÇÃO DE ARGAMASSAS, DE FORMA MANUAL, SEM REAPROVEITAMENTO.</t>
  </si>
  <si>
    <t>04.06.020</t>
  </si>
  <si>
    <t>Retirada de piso em material sintético assentado a cola</t>
  </si>
  <si>
    <t>3.12</t>
  </si>
  <si>
    <t>RETIRADA DO TAMPO ÚMIDO</t>
  </si>
  <si>
    <t>3.13</t>
  </si>
  <si>
    <t>3.14</t>
  </si>
  <si>
    <t>3.15</t>
  </si>
  <si>
    <t>05.07.070</t>
  </si>
  <si>
    <t>Remoção de entulho de obra com caçamba metálica ‐ gesso e/ou drywall</t>
  </si>
  <si>
    <t>PAREDE COM PLACAS DE GESSO ACARTONADO (DRYWALL), PARA USO INTERNO, COM DUAS FACES SIMPLES E ESTRUTURA METÁLICA COM GUIAS DUPLAS, COM VÃOS.</t>
  </si>
  <si>
    <t>INSTALAÇÃO DE REFORÇO DE MADEIRA EM PAREDE DRYWALL.</t>
  </si>
  <si>
    <t>6.4</t>
  </si>
  <si>
    <t>comp SC024</t>
  </si>
  <si>
    <t>APLICAÇÃO DE ARGAMASSA BARITADA EM SUPERFICIE DE PAREDE, PISO E TETO - CONSUMO 60KG/M2</t>
  </si>
  <si>
    <t>6.5</t>
  </si>
  <si>
    <t>6.6</t>
  </si>
  <si>
    <t>6.7</t>
  </si>
  <si>
    <t>6.8</t>
  </si>
  <si>
    <t>CONTRAPISO EM ARGAMASSA PRONTA, PREPARO MECÂNICO COM MISTURADOR 300 KG, APLICADO EM ÁREAS SECAS SOBRE LAJE, NÃO ADERIDO, ACABAMENTO NÃO REFORÇADO, ESPESSURA 4CM</t>
  </si>
  <si>
    <t>6.9</t>
  </si>
  <si>
    <t>21.02.071</t>
  </si>
  <si>
    <t xml:space="preserve">Revestimento vinílico em manta, espessura total
de 2mm, resistente a lavagem com hipoclorito </t>
  </si>
  <si>
    <t>6.10</t>
  </si>
  <si>
    <t>21.10.081</t>
  </si>
  <si>
    <t>Rodapé hospitalar flexível em PVC para piso vinílico, espessura de 2 mm e altura de 7,5 cm, com impermeabilizante acrílico</t>
  </si>
  <si>
    <t>6.11</t>
  </si>
  <si>
    <t>6.12</t>
  </si>
  <si>
    <t>6.13</t>
  </si>
  <si>
    <t>22.03.140</t>
  </si>
  <si>
    <t>Forro em fibra mineral NRC 0.65, em placas acústicas removíveis de 625mm x 625mm</t>
  </si>
  <si>
    <t>6.14</t>
  </si>
  <si>
    <t>6.15</t>
  </si>
  <si>
    <t>ACESSÓRIOS</t>
  </si>
  <si>
    <t>27.04.040</t>
  </si>
  <si>
    <t>Corrimão, bate‐maca ou protetor de parede em PVC, com
amortecimento à impacto, altura de 131 mm</t>
  </si>
  <si>
    <t>FURO MECANIZADO EM CONCRETO, COM MARTELO DEMOLIDOR, PARA INSTALAÇÕES HIDRÁULICAS, DIÂMETROS MAIORES QUE 75 MM E MENORES OU IGUAIS A 150 MM.</t>
  </si>
  <si>
    <t>TUBO, PVC, SOLDÁVEL, DN 40MM, INSTALADO EM PRUMADA DE ÁGUA - FORNECIMENTO E INSTALAÇÃO</t>
  </si>
  <si>
    <t>TUBO, PVC, SOLDÁVEL, DN 60MM, INSTALADO EM PRUMADA DE ÁGUA - FORNECIMENTO E INSTALAÇÃO.</t>
  </si>
  <si>
    <t>CURVA 90 GRAUS, PVC, SOLDÁVEL, DN 32MM, INSTALADO EM RAMAL OU SUB-RAMAL DE ÁGUA - FORNECIMENTO E INSTALAÇÃO.</t>
  </si>
  <si>
    <t>CURVA 90 GRAUS, PVC, SOLDÁVEL, DN 40MM, INSTALADO EM PRUMADA DE ÁGUA - FORNECIMENTO E INSTALAÇÃO</t>
  </si>
  <si>
    <t>CURVA 45 GRAUS, PVC, SOLDÁVEL, DN 25MM, INSTALADO EM RAMAL OU SUB-RAMAL DE ÁGUA - FORNECIMENTO E INSTALAÇÃO</t>
  </si>
  <si>
    <t>TÊ DE REDUÇÃO, PVC, SOLDÁVEL, DN 32MM X 25MM, INSTALADO EM RAMAL OU SUB-RAMAL DE ÁGUA - FORNECIMENTO E INSTALAÇÃO. AF_12/2014</t>
  </si>
  <si>
    <t>9.28</t>
  </si>
  <si>
    <t>TE, PVC, SOLDÁVEL, DN 60MM, INSTALADO EM PRUMADA DE ÁGUA - FORNECIMENTO E INSTALAÇÃO</t>
  </si>
  <si>
    <t>9.29</t>
  </si>
  <si>
    <t xml:space="preserve">BUCHA DE REDUÇÃO, LONGA, PVC, SOLDÁVEL, DN 60 X 32 MM, INSTALADO EM PRUMADA DE ÁGUA - FORNECIMENTO E INSTALAÇÃO. </t>
  </si>
  <si>
    <t>9.30</t>
  </si>
  <si>
    <t>REGISTRO DE GAVETA BRUTO, LATÃO, ROSCÁVEL, 3/4", COM ACABAMENTO E CANOPLA CROMADOS. FORNECIDO E INSTALADO EM RAMAL DE ÁGUA</t>
  </si>
  <si>
    <t>9.31</t>
  </si>
  <si>
    <t>9.32</t>
  </si>
  <si>
    <t>9.33</t>
  </si>
  <si>
    <t>9.34</t>
  </si>
  <si>
    <t>9.35</t>
  </si>
  <si>
    <t>9.36</t>
  </si>
  <si>
    <t>TUBO PVC, SERIE NORMAL, ESGOTO PREDIAL, DN 75 MM, FORNECIDO E INSTALADO EM RAMAL DE DESCARGA OU RAMAL DE ESGOTO SANITÁRIO.</t>
  </si>
  <si>
    <t>9.37</t>
  </si>
  <si>
    <t>9.38</t>
  </si>
  <si>
    <t>9.39</t>
  </si>
  <si>
    <t>9.40</t>
  </si>
  <si>
    <t>9.41</t>
  </si>
  <si>
    <t>JOELHO 45 GRAUS, PVC, SERIE R, ESGOTO PREDIAL, DN 75 MM, JUNTA ELÁSTICA, FORNECIDO E INSTALADO EM RAMAL DE DESCARGA OU RAMAL DE ESGOTO SANITÁRI O.</t>
  </si>
  <si>
    <t>9.42</t>
  </si>
  <si>
    <t>9.43</t>
  </si>
  <si>
    <t>9.44</t>
  </si>
  <si>
    <t>9.45</t>
  </si>
  <si>
    <t>JOELHO 90 GRAUS, PVC, SERIE NORMAL, ESGOTO PREDIAL, DN 75 MM, JUNTA ELÁSTICA, FORNECIDO E INSTALADO EM RAMAL DE DESCARGA OU RAMAL DE ESGOTO SANITÁRIO</t>
  </si>
  <si>
    <t>9.46</t>
  </si>
  <si>
    <t>9.47</t>
  </si>
  <si>
    <t>9.48</t>
  </si>
  <si>
    <t>JUNÇÃO DE REDUÇÃO INVERTIDA, PVC, SÉRIE NORMAL, ESGOTO PREDIAL, DN 75X 50 MM, JUNTA ELÁSTICA, FORNECIDO E INSTALADO EM RAMAL DE DESCARGA OU RAMAL DE ESGOTO SANITÁRIO</t>
  </si>
  <si>
    <t>9.49</t>
  </si>
  <si>
    <t>JUNÇÃO SIMPLES, PVC, SERIE NORMAL, ESGOTO PREDIAL, DN 75 X 75 MM, JUNTA ELÁSTICA, FORNECIDO E INSTALADO EM RAMAL DE DESCARGA OU RAMAL DE ESGOTO SANITÁRIO</t>
  </si>
  <si>
    <t>9.50</t>
  </si>
  <si>
    <t>9.51</t>
  </si>
  <si>
    <t>JUNÇÃO DE REDUÇÃO INVERTIDA, PVC, SÉRIE NORMAL, ESGOTO PREDIAL, DN 100X 75 MM, JUNTA ELÁSTICA, FORNECIDO E INSTALADO EM RAMAL DE DESCARGA OU RAMAL DE ESGOTO SANITÁRIO</t>
  </si>
  <si>
    <t>9.52</t>
  </si>
  <si>
    <t>9.53</t>
  </si>
  <si>
    <t>JUNÇÃO DUPLA DE PVC, SÉRIE NORMAL, PARA ESGOTO PREDIAL, DN 100 X 100 X 100 MM, INSTALADA EM DRENO - FORNECIMENTO E INSTALAÇÃO</t>
  </si>
  <si>
    <t>9.54</t>
  </si>
  <si>
    <t>JUNÇÃO SIMPLES, PVC, SERIE R, ÁGUA PLUVIAL, DN 150 X 100 MM, JUNTA ELÁSTICA, FORNECIDO E INSTALADO EM RAMAL DE ENCAMINHAMENTO.</t>
  </si>
  <si>
    <t>9.55</t>
  </si>
  <si>
    <t>9.56</t>
  </si>
  <si>
    <t>TE, PVC, SERIE NORMAL, ESGOTO PREDIAL, DN 75 X 75 MM, JUNTA ELÁSTICA, FORNECIDO E INSTALADO EM RAMAL DE DESCARGA OU RAMAL DE ESGOTO SANITÁRIO</t>
  </si>
  <si>
    <t>9.57</t>
  </si>
  <si>
    <t>REDUÇÃO EXCÊNTRICA, PVC, SERIE R, ÁGUA PLUVIAL, DN 75 X 50 MM, JUNTA ELÁSTICA, FORNECIDO E INSTALADO EM RAMAL DE ENCAMINHAMENTO.</t>
  </si>
  <si>
    <t>9.58</t>
  </si>
  <si>
    <t>9.59</t>
  </si>
  <si>
    <t>9.60</t>
  </si>
  <si>
    <t>9.61</t>
  </si>
  <si>
    <t>9.62</t>
  </si>
  <si>
    <t>FIXAÇÃO DE TUBOS HORIZONTAIS DE PVC ÁGUA, PVC ESGOTO, PVC ÁGUA PLUVIAL , CPVC, PPR, COBRE OU AÇO, DIÂMETROS MAIORES QUE 75 MM E MENORES OU IGUAIS A 100 MM, COM ABRAÇADEIRA METÁLICA RÍGIDA TIPO U PERFIL 4", FIXADA EM PERFILADO EM LAJE.</t>
  </si>
  <si>
    <t>9.63</t>
  </si>
  <si>
    <t>FIXAÇÃO DE TUBOS VERTICAIS DE PVC ÁGUA, PVC ESGOTO, PVC ÁGUA PLUVIAL,CPVC, PPR, COBRE OU AÇO, DIÂMETROS MENORES OU IGUAIS A 40 MM, COM ABRA ÇADEIRA METÁLICA RÍGIDA TIPO U PERFIL 1 1/4", FIXADA EM PERFILADO EM P AREDE.</t>
  </si>
  <si>
    <t>9.64</t>
  </si>
  <si>
    <t>9.65</t>
  </si>
  <si>
    <t>FIXAÇÃO DE TUBOS VERTICAIS DE PVC ÁGUA, PVC ESGOTO, PVC ÁGUA PLUVIAL,CPVC, PPR, COBRE OU AÇO, DIÂMETROS MAIORES QUE 75 MM E MENORES OU IGUAIS A 100 MM, COM ABRAÇADEIRA METÁLICA RÍGIDA TIPO U PERFIL 4", FIXADA EM PERFILADO EM PAREDE</t>
  </si>
  <si>
    <t>9.66</t>
  </si>
  <si>
    <t>9.67</t>
  </si>
  <si>
    <t xml:space="preserve">CUBA DE EMBUTIR DE AÇO INOXIDÁVEL MÉDIA, INCLUSO VÁLVULA TIPO AMERICANA EM METAL CROMADO E SIFÃO FLEXÍVEL EM PVC - FORNECIMENTO E INSTALAÇÃO. </t>
  </si>
  <si>
    <t>9.68</t>
  </si>
  <si>
    <t xml:space="preserve">TANQUE DE LOUÇA BRANCA SUSPENSO, 18L OU EQUIVALENTE - FORNECIMENTO E INSTALAÇÃO. </t>
  </si>
  <si>
    <t>9.69</t>
  </si>
  <si>
    <t>CUBA DE EMBUTIR OVAL EM LOUÇA BRANCA, 35 X 50CM OU EQUIVALENTE, INCLUSO VÁLVULA EM METAL CROMADO E SIFÃO FLEXÍVEL EM PVC - FORNECIMENTO E INSTALAÇÃO.</t>
  </si>
  <si>
    <t>9.70</t>
  </si>
  <si>
    <t>LAVATÓRIO LOUÇA BRANCA SUSPENSO, 29,5 X 39CM OU EQUIVALENTE, PADRÃO POPULAR - FORNECIMENTO E INSTALAÇÃO.</t>
  </si>
  <si>
    <t>9.71</t>
  </si>
  <si>
    <t xml:space="preserve">TORNEIRA CROMADA TUBO MÓVEL, DE PAREDE, 1/2 OU 3/4, PARA PIA DE COZINHA, PADRÃO MÉDIO - FORNECIMENTO E INSTALAÇÃO. </t>
  </si>
  <si>
    <t>9.72</t>
  </si>
  <si>
    <t>9.73</t>
  </si>
  <si>
    <t>VASO SANITÁRIO SIFONADO COM CAIXA ACOPLADA LOUÇA BRANCA - FORNECIMENTO E INSTALAÇÃO.</t>
  </si>
  <si>
    <t>9.74</t>
  </si>
  <si>
    <t xml:space="preserve">CHUVEIRO ELÉTRICO COMUM CORPO PLÁSTICO, TIPO DUCHA FORNECIMENTO E INSTAL AÇÃO. </t>
  </si>
  <si>
    <t>9.75</t>
  </si>
  <si>
    <t>comp SC021</t>
  </si>
  <si>
    <t>Bancada para expurgo em inox medindo 2,60mx0,65m</t>
  </si>
  <si>
    <t>9.76</t>
  </si>
  <si>
    <t>LUVA, PVC, SOLDÁVEL, DN 25MM, INSTALADO EM RAMAL OU SUB-RAMAL DE ÁGUA - FORNECIMENTO E INSTALAÇÃO.</t>
  </si>
  <si>
    <t>9.77</t>
  </si>
  <si>
    <t>LUVA, PVC, SOLDÁVEL, DN 32MM, INSTALADO EM RAMAL OU SUB-RAMAL DE ÁGUA - FORNECIMENTO E INSTALAÇÃO.</t>
  </si>
  <si>
    <t>9.78</t>
  </si>
  <si>
    <t>89857</t>
  </si>
  <si>
    <t>LUVA DE CORRER, PVC, SERIE NORMAL, ESGOTO PREDIAL, DN 100 MM, JUNTA ELÁSTICA, FORNECIDO E INSTALADO EM SUBCOLETOR AÉREO DE ESGOTO SANITÁRIO.</t>
  </si>
  <si>
    <t>9.79</t>
  </si>
  <si>
    <t>LUVA DE CORRER, PVC, SERIE R, ÁGUA PLUVIAL, DN 150 MM, JUNTA ELÁSTICA, FORNECIDO E INSTALADO EM RAMAL DE ENCAMINHAMENTO.</t>
  </si>
  <si>
    <t>P01 - CONJUNTO DE PORTA SEMI-OCA, ESTRUTURADA EM OSB, COM FECHAMENTO EM MDF, REVESTIDO EM LAMINADO PET BRANCO TX. BATENTE EM CHAPA GALVANIZADA 1,2mm, COM ACABAMENTO EM PINTURA ELETROSTÁTICA BRANCA - INCLUSO FECHADURA IMAB E DOBRADIÇAS ROLANTES. 0,82x2,10 - FORNECIMENTO E INSTALAÇÃO COMPLETA</t>
  </si>
  <si>
    <t>P02 - CONJUNTO DE PORTA SEMI-OCA, ESTRUTURADA EM OSB, COM FECHAMENTO EM MDF, REVESTIDO EM LAMINADO PET BRANCO TX. BATENTE EM CHAPA GALVANIZADA 1,2mm, COM ACABAMENTO EM PINTURA ELETROSTÁTICA BRANCA - INCLUSO FECHADURA IMAB E DOBRADIÇAS ROLANTES. 0,92x2,10 - FORNECIMENTO E INSTALAÇÃO COMPLETA</t>
  </si>
  <si>
    <t>P03 - CONJUNTO DE PORTA SEMI-OCA, ESTRUTURADA EM OSB, COM FECHAMENTO EM MDF, REVESTIDO EM LAMINADO PET BRANCO TX. BATENTE EM CHAPA GALVANIZADA 1,2mm, COM ACABAMENTO EM PINTURA ELETROSTÁTICA BRANCA - INCLUSO FECHADURA IMAB E DOBRADIÇAS ROLANTES. 1,02x2,10 - FORNECIMENTO E INSTALAÇÃO COMPLETA</t>
  </si>
  <si>
    <t>P05 - CONJUNTO DE PORTA SEMI-OCA, ESTRUTURADA EM OSB, COM FECHAMENTO EM MDF, REVESTIDO EM LAMINADO PET BRANCO TX. BATENTE EM CHAPA GALVANIZADA 1,2mm, COM ACABAMENTO EM PINTURA ELETROSTÁTICA BRANCA - INCLUSO FECHADURA IMAB E DOBRADIÇAS ROLANTES. 2,00x2,10 - FORNECIMENTO E INSTALAÇÃO COMPLETA</t>
  </si>
  <si>
    <t>P16 - CONJUNTO DE PORTA SEMI-OCA, ESTRUTURADA EM OSB, COM FECHAMENTO EM MDF, REVESTIDO EM LAMINADO PET BRANCO TX. BATENTE EM CHAPA GALVANIZADA 1,2mm, COM ACABAMENTO EM PINTURA ELETROSTÁTICA BRANCA - INCLUSO FECHADURA IMAB E DOBRADIÇAS ROLANTES. 1,80x2,10 - FORNECIMENTO E INSTALAÇÃO COMPLETA</t>
  </si>
  <si>
    <t>comp SC006</t>
  </si>
  <si>
    <t>P08 - PORTA DE CORRER COM 1 FOLHA EM MADEIRA SEMI-OCA, ESTRUTURADA EM OSB, COM FECHAMENTO EM MDF, REVESTIDO EM LAMINADO PET BRANCO TX, TRILHO NA PARTE SUPERIOR. 0,90x2,10 - FORNECIMENTO E INSTALAÇÃO COMPLETA</t>
  </si>
  <si>
    <t>comp SC007</t>
  </si>
  <si>
    <t>P09 - CONJUNTO DE PORTA SEMI-OCA, ESTRUTURADA EM OSB, COM FECHAMENTO EM MDF, REVESTIDO EM LAMINADO PET BRANCO TX. BATENTE EM CHAPA GALVANIZADA 1,2mm, COM ACABAMENTO EM PINTURA ELETROSTÁTICA BRANCA - INCLUSO FECHADURA IMAB E DOBRADIÇAS ROLANTES. 2,20x2,10 - FORNECIMENTO E INSTALAÇÃO COMPLETA</t>
  </si>
  <si>
    <t>comp SC008</t>
  </si>
  <si>
    <t>P11 - CONJUNTO DE PORTA SEMI-OCA, ESTRUTURADA EM OSB, COM FECHAMENTO EM MDF, REVESTIDO EM LAMINADO PET BRANCO TX. BATENTE EM CHAPA GALVANIZADA 1,2mm, COM ACABAMENTO EM PINTURA ELETROSTÁTICA BRANCA - INCLUSO FECHADURA IMAB E DOBRADIÇAS ROLANTES. 1,40x2,10 - FORNECIMENTO E INSTALAÇÃO COMPLETA</t>
  </si>
  <si>
    <t>comp SC009</t>
  </si>
  <si>
    <t>P12 - CONJUNTO DE PORTA SEMI-OCA, ESTRUTURADA EM OSB, COM FECHAMENTO EM MDF, REVESTIDO EM LAMINADO PET BRANCO TX. BATENTE EM CHAPA GALVANIZADA 1,2mm, COM ACABAMENTO EM PINTURA ELETROSTÁTICA BRANCA - INCLUSO FECHADURA IMAB E DOBRADIÇAS ROLANTES. 0,72x2,10 - FORNECIMENTO E INSTALAÇÃO COMPLETA</t>
  </si>
  <si>
    <t>comp SC010</t>
  </si>
  <si>
    <t>P14 - CONJUNTO DE PORTA SEMI-OCA, ESTRUTURADA EM OSB, COM FECHAMENTO EM MDF, REVESTIDO EM LAMINADO PET BRANCO TX. BATENTE EM CHAPA GALVANIZADA 1,2mm, COM ACABAMENTO EM PINTURA ELETROSTÁTICA BRANCA - INCLUSO FECHADURA IMAB E DOBRADIÇAS ROLANTES. 2,20x2,10 - FORNECIMENTO E INSTALAÇÃO COMPLETA</t>
  </si>
  <si>
    <t>comp SC022</t>
  </si>
  <si>
    <t>P17 - PORTA COM PROTEÇÃO RADIOLÓGICA 0,92X2,10 - FORNECIMENTO E INSTALAÇÃO COMPLETA</t>
  </si>
  <si>
    <t>comp SC026</t>
  </si>
  <si>
    <t>P18 - PORTA COM PROTEÇÃO RADIOLÓGICA 2,0X2,10 - FORNECIMENTO E INSTALAÇÃO COMPLETA</t>
  </si>
  <si>
    <t>24.02.054</t>
  </si>
  <si>
    <t>Porta corta‐fogo classe P.90, com barra antipânico numa face e maçaneta na outra, completa</t>
  </si>
  <si>
    <t>28.20.430</t>
  </si>
  <si>
    <t>Dobradiça em latão cromado, com mola tipo vai e vem, de 3"</t>
  </si>
  <si>
    <t>CJ</t>
  </si>
  <si>
    <t>25.02.042</t>
  </si>
  <si>
    <t>Porta de correr em alumínio tipo lambri branco, sob medida</t>
  </si>
  <si>
    <t>JANELA DE ALUMÍNIO DE CORRER COM 2 FOLHAS PARA VIDROS, COM VIDROS, BATENTE, ACABAMENTO COM ACETATO OU BRILHANTE E FERRAGENS. EXCLUSIVE ALIZAR E CONTRAMARCO. FORNECIMENTO E INSTALAÇÃO</t>
  </si>
  <si>
    <t xml:space="preserve">JANELA DE ALUMÍNIO DE CORRER COM 3 FOLHAS (2 VENEZIANAS E 1 PARA VIDRO), COM VIDROS, BATENTE E FERRAGENS. EXCLUSIVE ACABAMENTO, ALIZAR E CONTRAMARCO. FORNECIMENTO E INSTALAÇÃO. </t>
  </si>
  <si>
    <t>comp SC019</t>
  </si>
  <si>
    <t>J8 - JANELA DE ALUMÍNIO PRETO FOSCO, COM VIDRO INCOLOR DE CORRER, VENEZIANA EM CINTA E TELA 1,0 X 1,0M. - FORNECIMENTO E INSTALAÇÃO COMPLETA</t>
  </si>
  <si>
    <t>comp SC023</t>
  </si>
  <si>
    <t>J14 - VISOR RADIOLÓGICO 1,50 X 1,00M - FORNECIMENTO E INSTALAÇÃO COMPLETA</t>
  </si>
  <si>
    <t>ABRIGO PARA HIDRANTE, 90X60X17CM, COM REGISTRO GLOBO ANGULAR 45 GRAUS 2 1/2", ADAPTADOR STORZ 2 1/2", MANGUEIRA DE INCÊNDIO 20M, REDUÇÃO 2 1/2" X 1 1/2" E ESGUICHO EM LATÃO 1 1/2" - FORNECIMENTO E INSTALAÇÃO.</t>
  </si>
  <si>
    <t>50.05.210</t>
  </si>
  <si>
    <t>Detector termovelocimétrico endereçável com base endereçável</t>
  </si>
  <si>
    <t>EXTINTOR DE INCÊNDIO PORTÁTIL COM CARGA DE PQS DE 6 KG, CLASSE BC - FORNECIMENTO E INSTALAÇÃO.</t>
  </si>
  <si>
    <t>EXTINTOR DE INCÊNDIO PORTÁTIL COM CARGA DE CO2 DE 4 KG, CLASSE BC - FORNECIMENTO E INSTALAÇÃO</t>
  </si>
  <si>
    <t>50.05.170</t>
  </si>
  <si>
    <t>Acionador manual tipo quebra vidro, em caixa plástica</t>
  </si>
  <si>
    <t>50.05.230</t>
  </si>
  <si>
    <t xml:space="preserve">Sirene audiovisual tipo endereçável </t>
  </si>
  <si>
    <t>11.8</t>
  </si>
  <si>
    <t>11.9</t>
  </si>
  <si>
    <t>97.02.196</t>
  </si>
  <si>
    <t>Placa de sinalização em PVC fotoluminescente, com identificação de pavimentos</t>
  </si>
  <si>
    <t>11.10</t>
  </si>
  <si>
    <t xml:space="preserve">TUBO DE AÇO GALVANIZADO COM COSTURA, CLASSE MÉDIA, DN 65 (2 1/2"), CONEXÃO ROSQUEADA, INSTALADO EM REDE DE ALIMENTAÇÃO PARA HIDRANTE - FORNECIMENTO E INSTALAÇÃO. </t>
  </si>
  <si>
    <t>11.11</t>
  </si>
  <si>
    <t>TÊ, EM FERRO GALVANIZADO, CONEXÃO ROSQUEADA, DN 65 (2 1/2"), INSTALADO EM REDE DE ALIMENTAÇÃO PARA HIDRANTE - FORNECIMENTO E INSTALAÇÃO</t>
  </si>
  <si>
    <t>11.12</t>
  </si>
  <si>
    <t>JOELHO 90 GRAUS, EM FERRO GALVANIZADO, DN 65 (2 1/2"), CONEXÃO ROSQUEADA, INSTALADO EM REDE DE ALIMENTAÇÃO PARA HIDRANTE - FORNECIMENTO E INSTALAÇÃO</t>
  </si>
  <si>
    <t>11.13</t>
  </si>
  <si>
    <t>VÁLVULA DE RETENÇÃO HORIZONTAL, DE BRONZE, ROSCÁVEL, 2 1/2" - FORNECIMENTO E INSTALAÇÃO</t>
  </si>
  <si>
    <t>11.14</t>
  </si>
  <si>
    <t>47.05.420</t>
  </si>
  <si>
    <t>Válvula de gaveta em bronze, haste não ascendente, classe 125 libras para vapor e classe 200 libras para água, óleo e gás, DN= 2 1/2</t>
  </si>
  <si>
    <t>11.15</t>
  </si>
  <si>
    <t>LUVA, EM FERRO GALVANIZADO, CONEXÃO ROSQUEADA, DN 65 MM (2 1/2"), INSTALADO EM RESERVAÇÃO PREDIAL DE ÁGUA - FORNECIMENTO E INSTALAÇÃO</t>
  </si>
  <si>
    <t>11.16</t>
  </si>
  <si>
    <t>66.02.060</t>
  </si>
  <si>
    <t>Repetidora de sinais de ocorrências, do painel sinóptico da central de alarme</t>
  </si>
  <si>
    <t>11.17</t>
  </si>
  <si>
    <t>66.02.500</t>
  </si>
  <si>
    <t>Central de alarme microprocessada, para até 125 zonas</t>
  </si>
  <si>
    <t>11.18</t>
  </si>
  <si>
    <t>09-010-031</t>
  </si>
  <si>
    <t>BATERIA AUTOMOTIVA SELADA SEM COMPLEMENTAÇÃO DE NÍVEL 40AH-12V</t>
  </si>
  <si>
    <t>INSTALAÇÕES DE GASES MEDICINAIS</t>
  </si>
  <si>
    <t>TUBO EM COBRE RÍGIDO, DN 15 MM, CLASSE A, SEM ISOLAMENTO, INSTALADO EM RAMAL E SUB-RAMAL, FORNECIMENTO E INSTALAÇÃO.</t>
  </si>
  <si>
    <t xml:space="preserve">TUBO EM COBRE RÍGIDO, DN 22 MM, CLASSE A, SEM ISOLAMENTO, INSTALADO EM RAMAL E SUB-RAMAL, FORNECIMENTO E INSTALAÇÃO. </t>
  </si>
  <si>
    <t>COTOVELO EM COBRE, DN 15 MM, 90 GRAUS, SEM ANEL DE SOLDA, INSTALADO EM RAMAL DE DISTRIBUIÇÃO FORNECIMENTO E INSTALAÇÃO.</t>
  </si>
  <si>
    <t>COTOVELO EM COBRE, DN 22 MM, 90 GRAUS, SEM ANEL DE SOLDA, INSTALADO EM RAMAL DE DISTRIBUIÇÃO FORNECIMENTO E INSTALAÇÃO.</t>
  </si>
  <si>
    <t>LUVA EM COBRE, DN 15 MM, SEM ANEL DE SOLDA, INSTALADO EM RAMAL DE DISTRIBUIÇÃO FORNECIMENTO E INSTALAÇÃO.</t>
  </si>
  <si>
    <t>LUVA EM COBRE, DN 22 MM, SEM ANEL DE SOLDA, INSTALADO EM RAMAL DE DISTRIBUIÇÃO FORNECIMENTO E INSTALAÇÃO.</t>
  </si>
  <si>
    <t>TE EM COBRE, DN 15 MM, SEM ANEL DE SOLDA, INSTALADO EM RAMAL DE DISTRIBUIÇÃO FORNECIMENTO E INSTALAÇÃO.</t>
  </si>
  <si>
    <t>12.8</t>
  </si>
  <si>
    <t>comp SC011</t>
  </si>
  <si>
    <t>Te redução 22x15 cobre</t>
  </si>
  <si>
    <t>12.9</t>
  </si>
  <si>
    <t>BUCHA DE REDUÇÃO EM COBRE, DN 22 MM X 15 MM, SEM ANEL DE SOLDA, PONTA X BOLSA, INSTALADO EM RAMAL E SUB-RAMAL DE GÁS MEDICINAL - FORNECIMENTO E INSTALAÇÃO</t>
  </si>
  <si>
    <t>12.10</t>
  </si>
  <si>
    <t>comp SC012</t>
  </si>
  <si>
    <t>Tarugo latão 30mm - 1,4" - régua</t>
  </si>
  <si>
    <t>12.11</t>
  </si>
  <si>
    <t>comp SC013</t>
  </si>
  <si>
    <t>Tarugo latão 50mm - 1,4' - posto</t>
  </si>
  <si>
    <t>12.12</t>
  </si>
  <si>
    <t>comp SC018</t>
  </si>
  <si>
    <t>Tampão sextavado 1/4"</t>
  </si>
  <si>
    <t>12.13</t>
  </si>
  <si>
    <t>VÁLVULA DE ESFERA BRUTA, BRONZE, ROSCÁVEL, 1/2" - FORNECIMENTO E INSTALAÇÃO.</t>
  </si>
  <si>
    <t>12.14</t>
  </si>
  <si>
    <t>VÁLVULA DE ESFERA BRUTA, BRONZE, ROSCÁVEL, 3/4" - FORNECIMENTO E INSTALAÇÃO.</t>
  </si>
  <si>
    <t>12.15</t>
  </si>
  <si>
    <t>CONECTOR EM BRONZE/LATÃO, DN 15 MM X 1/2", SEM ANEL DE SOLDA, BOLSA X ROSCA F, INSTALADO EM RAMAL E SUB-RAMAL DE GÁS MEDICINAL - FORNECIMENTO E INSTALAÇÃO.</t>
  </si>
  <si>
    <t>12.16</t>
  </si>
  <si>
    <t xml:space="preserve">CONECTOR EM BRONZE/LATÃO, DN 22 MM X 3/4", SEM ANEL DE SOLDA, BOLSA X ROSCA F, INSTALADO EM RAMAL E SUB-RAMAL DE GÁS MEDICINAL - FORNECIMENTO E INSTALAÇÃO. </t>
  </si>
  <si>
    <t>12.17</t>
  </si>
  <si>
    <t>comp SC014</t>
  </si>
  <si>
    <t>Solda silfoscoper 1,6 - 5% prata</t>
  </si>
  <si>
    <t>kg</t>
  </si>
  <si>
    <t>12.18</t>
  </si>
  <si>
    <t>17-10-74</t>
  </si>
  <si>
    <t>POSTO DE CONSUMO DE O2 OU AR VÁCUO OU N2O</t>
  </si>
  <si>
    <t>12.19</t>
  </si>
  <si>
    <t>17-10-76</t>
  </si>
  <si>
    <t>PAINEL DE ALARME PARA O2 OU AR OU VÁCUO OU N2O, INSTALADO</t>
  </si>
  <si>
    <t>12.20</t>
  </si>
  <si>
    <t>comp SC020</t>
  </si>
  <si>
    <t>Caixa seção 30x30 cm (15x22x15) AVO</t>
  </si>
  <si>
    <t>12.21</t>
  </si>
  <si>
    <t>09-13-11</t>
  </si>
  <si>
    <t>PERFILADO PERFURADO CHAPA 14-GE-MED. 19X38MM COM TAMPA E INSTALAÇÃO</t>
  </si>
  <si>
    <t>12.22</t>
  </si>
  <si>
    <t>FIXAÇÃO DE TUBOS HORIZONTAIS DE PVC, CPVC OU COBRE DIÂMETROS MENORES OU IGUAIS A 40 MM OU ELETROCALHAS ATÉ 150MM DE LARGURA, COM ABRAÇADEIRA METÁLICA RÍGIDA TIPO D 1/2, FIXADA EM PERFILADO EM LAJE. AF_05/2015</t>
  </si>
  <si>
    <t>12.23</t>
  </si>
  <si>
    <t>comp SC015</t>
  </si>
  <si>
    <t>etiqueta ar comprimido</t>
  </si>
  <si>
    <t>12.24</t>
  </si>
  <si>
    <t>comp SC016</t>
  </si>
  <si>
    <t>etiqueta vácuo</t>
  </si>
  <si>
    <t>12.25</t>
  </si>
  <si>
    <t>comp SC017</t>
  </si>
  <si>
    <t>etiqueta oxigenio</t>
  </si>
  <si>
    <t>12.26</t>
  </si>
  <si>
    <t>comp SC027</t>
  </si>
  <si>
    <t>REGUA DE GASESMEDICINAIS PARA LEITOS DE ENFERMARIA OU ESTABILIZAÇÃO</t>
  </si>
  <si>
    <t>LIMPEZA DE PIA INOX COM BANCADA DE PEDRA, INCLUSIVE METAIS CORRESPONDENTES</t>
  </si>
  <si>
    <t>13.8</t>
  </si>
  <si>
    <t>comp SC028</t>
  </si>
  <si>
    <t>LOTE B</t>
  </si>
  <si>
    <t>Área total: 847 m²</t>
  </si>
  <si>
    <t>TOTAL GERAL (LOTE A + LOTE B)</t>
  </si>
  <si>
    <t>REFORMA DO APOIO DA COZINHA - PAVIMENTO SUBSOLO FRONTAL - BLOCO SÃO CAMILO - CR 934315/2022</t>
  </si>
  <si>
    <t>REFORMA DO PRONTO SOCORRO - PAV TÉRREO FRONTAL - BLOCO SÃO CAMILO - CR 936178/2022</t>
  </si>
  <si>
    <t>Total / Período (LOTE A + LOTE B):</t>
  </si>
  <si>
    <t>Total Acumulado: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</si>
</sst>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General;General"/>
    <numFmt numFmtId="168" formatCode="[$-F800]dddd\,\ mmmm\ dd\,\ yyyy"/>
    <numFmt numFmtId="169" formatCode="dd&quot; de &quot;mmmm&quot; de &quot;yyyy"/>
    <numFmt numFmtId="170" formatCode="_-* #,##0.00_-;\-* #,##0.00_-;_-* \-??_-;_-@_-"/>
    <numFmt numFmtId="171" formatCode="_(\ #,##0.00_);_(&quot; (&quot;#,##0.00\);_(&quot; -&quot;??_);_(@_)"/>
    <numFmt numFmtId="172" formatCode="00\-00\-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4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thin">
        <color auto="1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8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3" fillId="0" borderId="0"/>
    <xf numFmtId="0" fontId="14" fillId="0" borderId="0"/>
    <xf numFmtId="170" fontId="11" fillId="0" borderId="0" applyFill="0" applyBorder="0" applyAlignment="0" applyProtection="0"/>
    <xf numFmtId="9" fontId="11" fillId="0" borderId="0" applyFill="0" applyBorder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0" fontId="24" fillId="0" borderId="0"/>
    <xf numFmtId="0" fontId="21" fillId="0" borderId="0"/>
  </cellStyleXfs>
  <cellXfs count="3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5" fillId="0" borderId="0" xfId="1" applyFont="1" applyAlignment="1">
      <alignment horizontal="right"/>
    </xf>
    <xf numFmtId="43" fontId="0" fillId="0" borderId="1" xfId="1" applyFont="1" applyBorder="1" applyAlignment="1">
      <alignment vertical="center"/>
    </xf>
    <xf numFmtId="43" fontId="0" fillId="0" borderId="0" xfId="1" applyFont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43" fontId="0" fillId="0" borderId="1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2" borderId="0" xfId="0" applyFont="1" applyFill="1" applyAlignment="1">
      <alignment vertical="center"/>
    </xf>
    <xf numFmtId="43" fontId="4" fillId="4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0" xfId="2" applyFont="1" applyAlignment="1">
      <alignment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44" fontId="0" fillId="0" borderId="10" xfId="2" applyFont="1" applyBorder="1" applyAlignment="1">
      <alignment vertical="center"/>
    </xf>
    <xf numFmtId="44" fontId="0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5" applyFont="1"/>
    <xf numFmtId="169" fontId="0" fillId="0" borderId="0" xfId="5" applyNumberFormat="1" applyFont="1"/>
    <xf numFmtId="0" fontId="12" fillId="0" borderId="0" xfId="6" applyFont="1" applyAlignment="1">
      <alignment horizontal="left" vertical="top"/>
    </xf>
    <xf numFmtId="167" fontId="0" fillId="0" borderId="0" xfId="5" applyNumberFormat="1" applyFont="1"/>
    <xf numFmtId="0" fontId="6" fillId="2" borderId="0" xfId="0" applyFont="1" applyFill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43" fontId="0" fillId="0" borderId="4" xfId="0" applyNumberForma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0" fontId="1" fillId="0" borderId="0" xfId="8" applyFont="1" applyFill="1" applyBorder="1" applyAlignment="1" applyProtection="1">
      <alignment horizontal="center"/>
    </xf>
    <xf numFmtId="44" fontId="1" fillId="0" borderId="15" xfId="0" applyNumberFormat="1" applyFont="1" applyBorder="1" applyAlignment="1">
      <alignment horizontal="center"/>
    </xf>
    <xf numFmtId="44" fontId="1" fillId="0" borderId="16" xfId="0" applyNumberFormat="1" applyFont="1" applyBorder="1" applyAlignment="1">
      <alignment horizontal="center"/>
    </xf>
    <xf numFmtId="44" fontId="1" fillId="0" borderId="17" xfId="0" applyNumberFormat="1" applyFont="1" applyBorder="1" applyAlignment="1">
      <alignment horizontal="center"/>
    </xf>
    <xf numFmtId="44" fontId="1" fillId="0" borderId="18" xfId="0" applyNumberFormat="1" applyFont="1" applyBorder="1" applyAlignment="1">
      <alignment horizontal="center"/>
    </xf>
    <xf numFmtId="170" fontId="20" fillId="8" borderId="20" xfId="8" applyFont="1" applyFill="1" applyBorder="1" applyAlignment="1" applyProtection="1">
      <alignment shrinkToFit="1"/>
    </xf>
    <xf numFmtId="0" fontId="0" fillId="0" borderId="0" xfId="1" quotePrefix="1" applyNumberFormat="1" applyFont="1" applyFill="1" applyBorder="1" applyAlignment="1" applyProtection="1">
      <alignment horizontal="left" vertical="top"/>
    </xf>
    <xf numFmtId="43" fontId="0" fillId="2" borderId="4" xfId="0" applyNumberFormat="1" applyFill="1" applyBorder="1" applyAlignment="1">
      <alignment vertical="center"/>
    </xf>
    <xf numFmtId="0" fontId="11" fillId="0" borderId="0" xfId="5"/>
    <xf numFmtId="0" fontId="1" fillId="0" borderId="22" xfId="0" applyFont="1" applyBorder="1" applyAlignment="1">
      <alignment horizontal="left"/>
    </xf>
    <xf numFmtId="44" fontId="0" fillId="0" borderId="0" xfId="2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left" vertical="center"/>
    </xf>
    <xf numFmtId="44" fontId="0" fillId="0" borderId="11" xfId="2" applyFont="1" applyBorder="1" applyAlignment="1">
      <alignment vertical="center"/>
    </xf>
    <xf numFmtId="0" fontId="0" fillId="0" borderId="9" xfId="0" applyBorder="1" applyAlignment="1">
      <alignment vertical="center"/>
    </xf>
    <xf numFmtId="10" fontId="1" fillId="8" borderId="23" xfId="9" applyNumberFormat="1" applyFont="1" applyFill="1" applyBorder="1" applyAlignment="1" applyProtection="1"/>
    <xf numFmtId="10" fontId="1" fillId="8" borderId="24" xfId="9" applyNumberFormat="1" applyFont="1" applyFill="1" applyBorder="1" applyAlignment="1" applyProtection="1"/>
    <xf numFmtId="0" fontId="1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7" applyFont="1" applyAlignment="1">
      <alignment horizontal="center"/>
    </xf>
    <xf numFmtId="4" fontId="20" fillId="8" borderId="19" xfId="8" applyNumberFormat="1" applyFont="1" applyFill="1" applyBorder="1" applyAlignment="1" applyProtection="1">
      <alignment shrinkToFit="1"/>
    </xf>
    <xf numFmtId="4" fontId="20" fillId="8" borderId="20" xfId="8" applyNumberFormat="1" applyFont="1" applyFill="1" applyBorder="1" applyAlignment="1" applyProtection="1">
      <alignment shrinkToFit="1"/>
    </xf>
    <xf numFmtId="9" fontId="1" fillId="0" borderId="0" xfId="0" applyNumberFormat="1" applyFont="1" applyAlignment="1">
      <alignment horizontal="center"/>
    </xf>
    <xf numFmtId="43" fontId="1" fillId="0" borderId="0" xfId="1" applyFont="1" applyBorder="1" applyAlignment="1">
      <alignment horizontal="center"/>
    </xf>
    <xf numFmtId="0" fontId="17" fillId="0" borderId="0" xfId="7" applyFont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vertical="center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44" fontId="1" fillId="0" borderId="27" xfId="0" applyNumberFormat="1" applyFont="1" applyBorder="1" applyAlignment="1">
      <alignment horizontal="center"/>
    </xf>
    <xf numFmtId="44" fontId="1" fillId="0" borderId="28" xfId="0" applyNumberFormat="1" applyFont="1" applyBorder="1" applyAlignment="1">
      <alignment horizontal="center"/>
    </xf>
    <xf numFmtId="44" fontId="1" fillId="0" borderId="29" xfId="0" applyNumberFormat="1" applyFont="1" applyBorder="1" applyAlignment="1">
      <alignment horizontal="center"/>
    </xf>
    <xf numFmtId="44" fontId="1" fillId="0" borderId="1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44" fontId="1" fillId="0" borderId="30" xfId="0" applyNumberFormat="1" applyFont="1" applyBorder="1" applyAlignment="1">
      <alignment horizontal="center"/>
    </xf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37" xfId="0" applyFont="1" applyBorder="1" applyAlignment="1">
      <alignment horizontal="center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center" vertical="top"/>
    </xf>
    <xf numFmtId="44" fontId="1" fillId="0" borderId="37" xfId="0" applyNumberFormat="1" applyFont="1" applyBorder="1" applyAlignment="1">
      <alignment horizontal="left"/>
    </xf>
    <xf numFmtId="171" fontId="16" fillId="0" borderId="39" xfId="1" applyNumberFormat="1" applyFont="1" applyFill="1" applyBorder="1" applyAlignment="1" applyProtection="1">
      <alignment horizontal="center" vertical="center"/>
    </xf>
    <xf numFmtId="9" fontId="16" fillId="0" borderId="40" xfId="0" applyNumberFormat="1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44" fontId="1" fillId="0" borderId="42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3" xfId="0" applyFont="1" applyBorder="1" applyAlignment="1">
      <alignment horizontal="left" vertical="top"/>
    </xf>
    <xf numFmtId="0" fontId="16" fillId="0" borderId="40" xfId="0" applyFont="1" applyBorder="1" applyAlignment="1">
      <alignment horizontal="center"/>
    </xf>
    <xf numFmtId="9" fontId="16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44" fontId="1" fillId="0" borderId="44" xfId="0" applyNumberFormat="1" applyFont="1" applyBorder="1" applyAlignment="1">
      <alignment horizontal="center"/>
    </xf>
    <xf numFmtId="44" fontId="1" fillId="0" borderId="36" xfId="0" applyNumberFormat="1" applyFont="1" applyBorder="1" applyAlignment="1">
      <alignment horizontal="center"/>
    </xf>
    <xf numFmtId="10" fontId="1" fillId="8" borderId="46" xfId="9" applyNumberFormat="1" applyFont="1" applyFill="1" applyBorder="1" applyAlignment="1" applyProtection="1"/>
    <xf numFmtId="0" fontId="1" fillId="0" borderId="26" xfId="0" applyFont="1" applyBorder="1" applyAlignment="1">
      <alignment horizontal="center"/>
    </xf>
    <xf numFmtId="170" fontId="20" fillId="8" borderId="47" xfId="8" applyFont="1" applyFill="1" applyBorder="1" applyAlignment="1" applyProtection="1">
      <alignment shrinkToFit="1"/>
    </xf>
    <xf numFmtId="0" fontId="16" fillId="0" borderId="0" xfId="5" applyFont="1"/>
    <xf numFmtId="0" fontId="12" fillId="0" borderId="35" xfId="5" applyFont="1" applyBorder="1" applyAlignment="1">
      <alignment horizontal="left"/>
    </xf>
    <xf numFmtId="0" fontId="0" fillId="0" borderId="35" xfId="5" applyFont="1" applyBorder="1"/>
    <xf numFmtId="0" fontId="0" fillId="0" borderId="26" xfId="5" applyFont="1" applyBorder="1"/>
    <xf numFmtId="0" fontId="0" fillId="0" borderId="0" xfId="5" applyFont="1" applyAlignment="1">
      <alignment vertical="top"/>
    </xf>
    <xf numFmtId="44" fontId="0" fillId="0" borderId="26" xfId="2" applyFont="1" applyBorder="1" applyAlignment="1">
      <alignment horizontal="left" vertical="center"/>
    </xf>
    <xf numFmtId="0" fontId="0" fillId="0" borderId="35" xfId="5" applyFont="1" applyBorder="1" applyAlignment="1">
      <alignment vertical="center"/>
    </xf>
    <xf numFmtId="44" fontId="0" fillId="0" borderId="11" xfId="2" applyFont="1" applyBorder="1" applyAlignment="1">
      <alignment horizontal="left" vertical="center"/>
    </xf>
    <xf numFmtId="0" fontId="0" fillId="0" borderId="10" xfId="5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167" fontId="0" fillId="0" borderId="10" xfId="5" applyNumberFormat="1" applyFont="1" applyBorder="1"/>
    <xf numFmtId="0" fontId="11" fillId="0" borderId="10" xfId="5" applyBorder="1"/>
    <xf numFmtId="0" fontId="0" fillId="0" borderId="10" xfId="5" applyFont="1" applyBorder="1"/>
    <xf numFmtId="44" fontId="0" fillId="0" borderId="0" xfId="2" applyFont="1" applyBorder="1" applyAlignment="1">
      <alignment vertical="center" wrapText="1"/>
    </xf>
    <xf numFmtId="43" fontId="0" fillId="0" borderId="0" xfId="1" applyFont="1" applyBorder="1" applyAlignment="1">
      <alignment horizontal="center" vertical="center"/>
    </xf>
    <xf numFmtId="44" fontId="4" fillId="0" borderId="0" xfId="2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38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7" borderId="32" xfId="0" applyFill="1" applyBorder="1" applyAlignment="1">
      <alignment horizontal="center" vertical="center"/>
    </xf>
    <xf numFmtId="165" fontId="0" fillId="7" borderId="33" xfId="0" applyNumberForma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center" vertical="center"/>
    </xf>
    <xf numFmtId="165" fontId="10" fillId="7" borderId="33" xfId="0" applyNumberFormat="1" applyFont="1" applyFill="1" applyBorder="1" applyAlignment="1">
      <alignment horizontal="center" vertical="center"/>
    </xf>
    <xf numFmtId="0" fontId="0" fillId="7" borderId="45" xfId="0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165" fontId="0" fillId="0" borderId="32" xfId="4" applyNumberFormat="1" applyFont="1" applyBorder="1" applyAlignment="1">
      <alignment vertical="center"/>
    </xf>
    <xf numFmtId="165" fontId="0" fillId="0" borderId="33" xfId="4" applyNumberFormat="1" applyFont="1" applyBorder="1" applyAlignment="1">
      <alignment vertical="center"/>
    </xf>
    <xf numFmtId="166" fontId="0" fillId="0" borderId="31" xfId="3" applyNumberFormat="1" applyFont="1" applyBorder="1" applyAlignment="1">
      <alignment horizontal="center" vertical="center"/>
    </xf>
    <xf numFmtId="165" fontId="0" fillId="0" borderId="31" xfId="4" applyNumberFormat="1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18" fillId="0" borderId="39" xfId="7" applyFont="1" applyBorder="1" applyAlignment="1">
      <alignment horizontal="center"/>
    </xf>
    <xf numFmtId="17" fontId="0" fillId="0" borderId="25" xfId="0" applyNumberFormat="1" applyBorder="1" applyAlignment="1">
      <alignment horizontal="center"/>
    </xf>
    <xf numFmtId="0" fontId="18" fillId="10" borderId="33" xfId="7" applyFont="1" applyFill="1" applyBorder="1" applyAlignment="1">
      <alignment horizontal="center" vertical="center"/>
    </xf>
    <xf numFmtId="0" fontId="0" fillId="10" borderId="45" xfId="0" applyFill="1" applyBorder="1" applyAlignment="1">
      <alignment horizontal="center"/>
    </xf>
    <xf numFmtId="0" fontId="18" fillId="10" borderId="45" xfId="7" applyFont="1" applyFill="1" applyBorder="1" applyAlignment="1">
      <alignment horizontal="left" vertical="center"/>
    </xf>
    <xf numFmtId="170" fontId="20" fillId="10" borderId="45" xfId="8" applyFont="1" applyFill="1" applyBorder="1" applyAlignment="1" applyProtection="1">
      <alignment horizontal="center" vertical="center" wrapText="1"/>
    </xf>
    <xf numFmtId="171" fontId="20" fillId="10" borderId="45" xfId="1" applyNumberFormat="1" applyFont="1" applyFill="1" applyBorder="1" applyAlignment="1" applyProtection="1">
      <alignment horizontal="center" vertical="center"/>
    </xf>
    <xf numFmtId="17" fontId="0" fillId="10" borderId="45" xfId="0" applyNumberFormat="1" applyFill="1" applyBorder="1" applyAlignment="1">
      <alignment horizontal="center"/>
    </xf>
    <xf numFmtId="0" fontId="0" fillId="10" borderId="0" xfId="0" applyFill="1" applyAlignment="1">
      <alignment horizontal="center"/>
    </xf>
    <xf numFmtId="170" fontId="26" fillId="0" borderId="0" xfId="8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44" fontId="4" fillId="8" borderId="57" xfId="2" applyFont="1" applyFill="1" applyBorder="1" applyAlignment="1" applyProtection="1">
      <alignment horizontal="left"/>
    </xf>
    <xf numFmtId="170" fontId="16" fillId="8" borderId="58" xfId="8" applyFont="1" applyFill="1" applyBorder="1" applyAlignment="1" applyProtection="1">
      <alignment horizontal="right"/>
    </xf>
    <xf numFmtId="10" fontId="1" fillId="8" borderId="59" xfId="9" applyNumberFormat="1" applyFont="1" applyFill="1" applyBorder="1" applyAlignment="1" applyProtection="1"/>
    <xf numFmtId="10" fontId="1" fillId="8" borderId="60" xfId="9" applyNumberFormat="1" applyFont="1" applyFill="1" applyBorder="1" applyAlignment="1" applyProtection="1"/>
    <xf numFmtId="44" fontId="4" fillId="8" borderId="10" xfId="2" applyFont="1" applyFill="1" applyBorder="1" applyAlignment="1" applyProtection="1">
      <alignment horizontal="left"/>
    </xf>
    <xf numFmtId="170" fontId="15" fillId="8" borderId="61" xfId="8" applyFont="1" applyFill="1" applyBorder="1" applyAlignment="1" applyProtection="1">
      <alignment horizontal="right"/>
    </xf>
    <xf numFmtId="170" fontId="20" fillId="8" borderId="62" xfId="8" applyFont="1" applyFill="1" applyBorder="1" applyAlignment="1" applyProtection="1">
      <alignment shrinkToFit="1"/>
    </xf>
    <xf numFmtId="170" fontId="1" fillId="8" borderId="63" xfId="8" applyFont="1" applyFill="1" applyBorder="1" applyAlignment="1" applyProtection="1">
      <alignment horizontal="center"/>
    </xf>
    <xf numFmtId="170" fontId="20" fillId="8" borderId="64" xfId="8" applyFont="1" applyFill="1" applyBorder="1" applyAlignment="1" applyProtection="1">
      <alignment horizontal="center"/>
    </xf>
    <xf numFmtId="0" fontId="16" fillId="0" borderId="53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9" fontId="16" fillId="0" borderId="53" xfId="0" applyNumberFormat="1" applyFont="1" applyBorder="1" applyAlignment="1">
      <alignment horizontal="center"/>
    </xf>
    <xf numFmtId="9" fontId="16" fillId="0" borderId="54" xfId="0" applyNumberFormat="1" applyFont="1" applyBorder="1" applyAlignment="1">
      <alignment horizontal="center"/>
    </xf>
    <xf numFmtId="44" fontId="20" fillId="10" borderId="65" xfId="2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left" vertical="center" wrapText="1"/>
    </xf>
    <xf numFmtId="43" fontId="4" fillId="5" borderId="52" xfId="1" applyFont="1" applyFill="1" applyBorder="1" applyAlignment="1">
      <alignment horizontal="center" vertical="center" wrapText="1"/>
    </xf>
    <xf numFmtId="44" fontId="4" fillId="5" borderId="52" xfId="2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43" fontId="0" fillId="0" borderId="52" xfId="1" applyFont="1" applyBorder="1" applyAlignment="1">
      <alignment vertical="center" wrapText="1"/>
    </xf>
    <xf numFmtId="44" fontId="0" fillId="0" borderId="52" xfId="2" applyFont="1" applyBorder="1" applyAlignment="1">
      <alignment horizontal="center" vertical="center" wrapText="1"/>
    </xf>
    <xf numFmtId="44" fontId="0" fillId="0" borderId="52" xfId="2" applyFont="1" applyBorder="1" applyAlignment="1">
      <alignment vertical="center" wrapText="1"/>
    </xf>
    <xf numFmtId="172" fontId="21" fillId="0" borderId="65" xfId="13" applyNumberFormat="1" applyBorder="1" applyAlignment="1">
      <alignment horizontal="center" vertical="center" wrapText="1"/>
    </xf>
    <xf numFmtId="43" fontId="0" fillId="0" borderId="52" xfId="1" applyFont="1" applyFill="1" applyBorder="1" applyAlignment="1">
      <alignment vertical="center" wrapText="1"/>
    </xf>
    <xf numFmtId="44" fontId="0" fillId="0" borderId="52" xfId="2" applyFont="1" applyFill="1" applyBorder="1" applyAlignment="1">
      <alignment horizontal="center" vertical="center" wrapText="1"/>
    </xf>
    <xf numFmtId="44" fontId="0" fillId="0" borderId="52" xfId="2" applyFont="1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52" xfId="0" applyFont="1" applyBorder="1" applyAlignment="1">
      <alignment horizontal="left" vertical="center" wrapText="1"/>
    </xf>
    <xf numFmtId="43" fontId="0" fillId="0" borderId="52" xfId="1" applyFont="1" applyFill="1" applyBorder="1" applyAlignment="1">
      <alignment vertical="center"/>
    </xf>
    <xf numFmtId="0" fontId="0" fillId="0" borderId="52" xfId="0" applyBorder="1" applyAlignment="1">
      <alignment horizontal="left" vertical="center" wrapText="1"/>
    </xf>
    <xf numFmtId="43" fontId="0" fillId="0" borderId="52" xfId="1" applyFont="1" applyFill="1" applyBorder="1" applyAlignment="1">
      <alignment horizontal="center" vertical="center" wrapText="1"/>
    </xf>
    <xf numFmtId="43" fontId="0" fillId="0" borderId="52" xfId="1" applyFont="1" applyBorder="1" applyAlignment="1">
      <alignment horizontal="center" vertical="center"/>
    </xf>
    <xf numFmtId="43" fontId="0" fillId="0" borderId="52" xfId="1" applyFont="1" applyFill="1" applyBorder="1" applyAlignment="1">
      <alignment horizontal="center" vertical="center"/>
    </xf>
    <xf numFmtId="0" fontId="0" fillId="0" borderId="52" xfId="0" quotePrefix="1" applyBorder="1" applyAlignment="1">
      <alignment horizontal="center" vertical="center" wrapText="1"/>
    </xf>
    <xf numFmtId="0" fontId="17" fillId="0" borderId="52" xfId="13" applyFont="1" applyBorder="1" applyAlignment="1">
      <alignment vertical="center" wrapText="1"/>
    </xf>
    <xf numFmtId="0" fontId="17" fillId="0" borderId="52" xfId="13" applyFont="1" applyBorder="1" applyAlignment="1">
      <alignment horizontal="center" vertical="center" wrapText="1"/>
    </xf>
    <xf numFmtId="43" fontId="0" fillId="0" borderId="52" xfId="1" applyFont="1" applyBorder="1" applyAlignment="1">
      <alignment vertical="center"/>
    </xf>
    <xf numFmtId="43" fontId="0" fillId="0" borderId="52" xfId="1" quotePrefix="1" applyFont="1" applyBorder="1" applyAlignment="1">
      <alignment vertical="center"/>
    </xf>
    <xf numFmtId="0" fontId="0" fillId="0" borderId="66" xfId="0" applyBorder="1" applyAlignment="1">
      <alignment horizontal="left" vertical="center"/>
    </xf>
    <xf numFmtId="0" fontId="4" fillId="0" borderId="52" xfId="0" applyFont="1" applyBorder="1" applyAlignment="1">
      <alignment horizontal="center" vertical="center" wrapText="1"/>
    </xf>
    <xf numFmtId="0" fontId="20" fillId="10" borderId="65" xfId="0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43" fontId="4" fillId="0" borderId="52" xfId="1" applyFont="1" applyBorder="1" applyAlignment="1">
      <alignment horizontal="center" vertical="center" wrapText="1"/>
    </xf>
    <xf numFmtId="43" fontId="20" fillId="10" borderId="65" xfId="1" applyFont="1" applyFill="1" applyBorder="1" applyAlignment="1">
      <alignment horizontal="center" vertical="center" wrapText="1"/>
    </xf>
    <xf numFmtId="43" fontId="0" fillId="0" borderId="52" xfId="0" applyNumberFormat="1" applyBorder="1" applyAlignment="1">
      <alignment horizontal="center" vertical="center" wrapText="1"/>
    </xf>
    <xf numFmtId="43" fontId="4" fillId="0" borderId="65" xfId="1" applyFont="1" applyFill="1" applyBorder="1" applyAlignment="1">
      <alignment horizontal="center" vertical="center" wrapText="1"/>
    </xf>
    <xf numFmtId="43" fontId="0" fillId="0" borderId="66" xfId="1" applyFont="1" applyFill="1" applyBorder="1" applyAlignment="1">
      <alignment horizontal="center" vertical="center" wrapText="1"/>
    </xf>
    <xf numFmtId="44" fontId="4" fillId="10" borderId="52" xfId="2" applyFont="1" applyFill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44" fontId="4" fillId="0" borderId="56" xfId="2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8" xfId="0" applyBorder="1" applyAlignment="1">
      <alignment vertical="center" wrapText="1"/>
    </xf>
    <xf numFmtId="43" fontId="0" fillId="0" borderId="68" xfId="1" applyFont="1" applyBorder="1" applyAlignment="1">
      <alignment vertical="center"/>
    </xf>
    <xf numFmtId="44" fontId="0" fillId="0" borderId="68" xfId="2" applyFont="1" applyBorder="1" applyAlignment="1">
      <alignment vertical="center"/>
    </xf>
    <xf numFmtId="44" fontId="0" fillId="0" borderId="69" xfId="2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44" fontId="8" fillId="0" borderId="0" xfId="2" applyFont="1" applyBorder="1" applyAlignment="1">
      <alignment vertical="center"/>
    </xf>
    <xf numFmtId="44" fontId="0" fillId="0" borderId="12" xfId="2" applyFont="1" applyBorder="1" applyAlignment="1">
      <alignment vertical="center"/>
    </xf>
    <xf numFmtId="44" fontId="8" fillId="0" borderId="12" xfId="2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4" fontId="8" fillId="0" borderId="0" xfId="2" applyFont="1" applyFill="1" applyBorder="1" applyAlignment="1">
      <alignment horizontal="right" vertical="center"/>
    </xf>
    <xf numFmtId="43" fontId="0" fillId="0" borderId="0" xfId="1" applyFont="1" applyBorder="1" applyAlignment="1">
      <alignment vertical="center"/>
    </xf>
    <xf numFmtId="44" fontId="4" fillId="0" borderId="52" xfId="2" applyFont="1" applyBorder="1" applyAlignment="1">
      <alignment horizontal="center" vertical="center" wrapText="1"/>
    </xf>
    <xf numFmtId="0" fontId="20" fillId="10" borderId="66" xfId="0" applyFont="1" applyFill="1" applyBorder="1" applyAlignment="1">
      <alignment horizontal="center" vertical="center"/>
    </xf>
    <xf numFmtId="0" fontId="20" fillId="10" borderId="65" xfId="0" applyFont="1" applyFill="1" applyBorder="1" applyAlignment="1">
      <alignment horizontal="center" vertical="center"/>
    </xf>
    <xf numFmtId="0" fontId="20" fillId="10" borderId="65" xfId="0" applyFont="1" applyFill="1" applyBorder="1" applyAlignment="1">
      <alignment horizontal="left" vertical="center"/>
    </xf>
    <xf numFmtId="44" fontId="19" fillId="10" borderId="65" xfId="2" applyFont="1" applyFill="1" applyBorder="1" applyAlignment="1">
      <alignment horizontal="right" vertical="center"/>
    </xf>
    <xf numFmtId="44" fontId="20" fillId="10" borderId="56" xfId="2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left" vertical="center"/>
    </xf>
    <xf numFmtId="0" fontId="0" fillId="0" borderId="65" xfId="0" applyBorder="1" applyAlignment="1">
      <alignment horizontal="center" vertical="center" wrapText="1"/>
    </xf>
    <xf numFmtId="172" fontId="17" fillId="0" borderId="52" xfId="13" applyNumberFormat="1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4" fillId="0" borderId="66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left" vertical="center" wrapText="1"/>
    </xf>
    <xf numFmtId="44" fontId="4" fillId="0" borderId="65" xfId="2" applyFont="1" applyFill="1" applyBorder="1" applyAlignment="1">
      <alignment horizontal="center" vertical="center" wrapText="1"/>
    </xf>
    <xf numFmtId="44" fontId="4" fillId="0" borderId="56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44" fontId="0" fillId="0" borderId="12" xfId="2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43" fontId="0" fillId="0" borderId="10" xfId="1" applyFont="1" applyBorder="1" applyAlignment="1">
      <alignment vertical="center"/>
    </xf>
    <xf numFmtId="44" fontId="0" fillId="0" borderId="9" xfId="2" applyFont="1" applyBorder="1" applyAlignment="1">
      <alignment vertical="center"/>
    </xf>
    <xf numFmtId="9" fontId="16" fillId="0" borderId="55" xfId="0" applyNumberFormat="1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6" xfId="0" applyFont="1" applyBorder="1" applyAlignment="1">
      <alignment horizontal="left"/>
    </xf>
    <xf numFmtId="10" fontId="1" fillId="8" borderId="70" xfId="9" applyNumberFormat="1" applyFont="1" applyFill="1" applyBorder="1" applyAlignment="1" applyProtection="1"/>
    <xf numFmtId="10" fontId="1" fillId="8" borderId="71" xfId="9" applyNumberFormat="1" applyFont="1" applyFill="1" applyBorder="1" applyAlignment="1" applyProtection="1"/>
    <xf numFmtId="10" fontId="1" fillId="8" borderId="72" xfId="9" applyNumberFormat="1" applyFont="1" applyFill="1" applyBorder="1" applyAlignment="1" applyProtection="1"/>
    <xf numFmtId="170" fontId="20" fillId="8" borderId="19" xfId="8" applyFont="1" applyFill="1" applyBorder="1" applyAlignment="1" applyProtection="1">
      <alignment shrinkToFit="1"/>
    </xf>
    <xf numFmtId="170" fontId="20" fillId="8" borderId="73" xfId="8" applyFont="1" applyFill="1" applyBorder="1" applyAlignment="1" applyProtection="1">
      <alignment shrinkToFit="1"/>
    </xf>
    <xf numFmtId="10" fontId="1" fillId="8" borderId="76" xfId="9" applyNumberFormat="1" applyFont="1" applyFill="1" applyBorder="1" applyAlignment="1" applyProtection="1"/>
    <xf numFmtId="4" fontId="20" fillId="8" borderId="73" xfId="8" applyNumberFormat="1" applyFont="1" applyFill="1" applyBorder="1" applyAlignment="1" applyProtection="1">
      <alignment shrinkToFit="1"/>
    </xf>
    <xf numFmtId="170" fontId="16" fillId="8" borderId="57" xfId="8" applyFont="1" applyFill="1" applyBorder="1" applyAlignment="1" applyProtection="1">
      <alignment horizontal="right"/>
    </xf>
    <xf numFmtId="170" fontId="1" fillId="0" borderId="63" xfId="8" applyFont="1" applyFill="1" applyBorder="1" applyAlignment="1" applyProtection="1">
      <alignment horizontal="center"/>
    </xf>
    <xf numFmtId="44" fontId="4" fillId="0" borderId="57" xfId="2" applyFont="1" applyFill="1" applyBorder="1" applyAlignment="1" applyProtection="1">
      <alignment horizontal="left"/>
    </xf>
    <xf numFmtId="170" fontId="16" fillId="0" borderId="57" xfId="8" applyFont="1" applyFill="1" applyBorder="1" applyAlignment="1" applyProtection="1">
      <alignment horizontal="right"/>
    </xf>
    <xf numFmtId="170" fontId="16" fillId="0" borderId="58" xfId="8" applyFont="1" applyFill="1" applyBorder="1" applyAlignment="1" applyProtection="1">
      <alignment horizontal="right"/>
    </xf>
    <xf numFmtId="170" fontId="20" fillId="0" borderId="74" xfId="8" applyFont="1" applyFill="1" applyBorder="1" applyAlignment="1" applyProtection="1">
      <alignment shrinkToFit="1"/>
    </xf>
    <xf numFmtId="170" fontId="20" fillId="0" borderId="14" xfId="8" applyFont="1" applyFill="1" applyBorder="1" applyAlignment="1" applyProtection="1">
      <alignment shrinkToFit="1"/>
    </xf>
    <xf numFmtId="170" fontId="20" fillId="0" borderId="75" xfId="8" applyFont="1" applyFill="1" applyBorder="1" applyAlignment="1" applyProtection="1">
      <alignment shrinkToFit="1"/>
    </xf>
    <xf numFmtId="43" fontId="1" fillId="0" borderId="0" xfId="1" applyFont="1" applyFill="1" applyBorder="1" applyAlignment="1">
      <alignment horizontal="center"/>
    </xf>
    <xf numFmtId="44" fontId="4" fillId="0" borderId="26" xfId="2" applyFont="1" applyBorder="1" applyAlignment="1">
      <alignment horizontal="left" vertical="center"/>
    </xf>
    <xf numFmtId="44" fontId="4" fillId="0" borderId="11" xfId="2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4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2" fillId="0" borderId="26" xfId="5" applyFont="1" applyBorder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3" fillId="0" borderId="26" xfId="5" applyFont="1" applyBorder="1" applyAlignment="1">
      <alignment horizontal="left" vertical="center"/>
    </xf>
    <xf numFmtId="0" fontId="3" fillId="0" borderId="0" xfId="5" applyFont="1" applyAlignment="1">
      <alignment horizontal="left" vertical="center"/>
    </xf>
    <xf numFmtId="171" fontId="20" fillId="0" borderId="49" xfId="1" applyNumberFormat="1" applyFont="1" applyFill="1" applyBorder="1" applyAlignment="1" applyProtection="1">
      <alignment horizontal="center" vertical="center"/>
    </xf>
    <xf numFmtId="171" fontId="20" fillId="0" borderId="51" xfId="1" applyNumberFormat="1" applyFont="1" applyFill="1" applyBorder="1" applyAlignment="1" applyProtection="1">
      <alignment horizontal="center" vertical="center"/>
    </xf>
    <xf numFmtId="168" fontId="0" fillId="0" borderId="13" xfId="5" applyNumberFormat="1" applyFont="1" applyBorder="1" applyAlignment="1">
      <alignment horizontal="center"/>
    </xf>
    <xf numFmtId="0" fontId="0" fillId="0" borderId="3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67" fontId="0" fillId="0" borderId="48" xfId="5" applyNumberFormat="1" applyFont="1" applyBorder="1" applyAlignment="1">
      <alignment horizontal="center"/>
    </xf>
    <xf numFmtId="167" fontId="0" fillId="0" borderId="13" xfId="5" applyNumberFormat="1" applyFont="1" applyBorder="1" applyAlignment="1">
      <alignment horizontal="center"/>
    </xf>
    <xf numFmtId="0" fontId="18" fillId="0" borderId="34" xfId="7" applyFont="1" applyBorder="1" applyAlignment="1">
      <alignment horizontal="center" vertical="center" wrapText="1"/>
    </xf>
    <xf numFmtId="0" fontId="18" fillId="0" borderId="50" xfId="7" applyFont="1" applyBorder="1" applyAlignment="1">
      <alignment horizontal="center" vertical="center" wrapText="1"/>
    </xf>
    <xf numFmtId="0" fontId="18" fillId="0" borderId="39" xfId="7" applyFont="1" applyBorder="1" applyAlignment="1">
      <alignment horizontal="center" vertical="center" wrapText="1"/>
    </xf>
    <xf numFmtId="0" fontId="18" fillId="0" borderId="25" xfId="7" applyFont="1" applyBorder="1" applyAlignment="1">
      <alignment horizontal="center" vertical="center" wrapText="1"/>
    </xf>
    <xf numFmtId="170" fontId="20" fillId="0" borderId="49" xfId="8" applyFont="1" applyFill="1" applyBorder="1" applyAlignment="1" applyProtection="1">
      <alignment horizontal="center" vertical="center" wrapText="1"/>
    </xf>
    <xf numFmtId="170" fontId="20" fillId="0" borderId="51" xfId="8" applyFont="1" applyFill="1" applyBorder="1" applyAlignment="1" applyProtection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165" fontId="0" fillId="7" borderId="33" xfId="0" applyNumberForma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165" fontId="0" fillId="7" borderId="32" xfId="0" applyNumberForma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</cellXfs>
  <cellStyles count="16">
    <cellStyle name="Moeda" xfId="2" builtinId="4"/>
    <cellStyle name="Moeda 2" xfId="4" xr:uid="{00000000-0005-0000-0000-000001000000}"/>
    <cellStyle name="Normal" xfId="0" builtinId="0"/>
    <cellStyle name="Normal 2" xfId="5" xr:uid="{00000000-0005-0000-0000-000004000000}"/>
    <cellStyle name="Normal 3" xfId="7" xr:uid="{00000000-0005-0000-0000-000005000000}"/>
    <cellStyle name="Normal 4" xfId="14" xr:uid="{00000000-0005-0000-0000-000006000000}"/>
    <cellStyle name="Normal 5" xfId="15" xr:uid="{286BA611-9064-4EC2-BAA8-401158AFC08E}"/>
    <cellStyle name="Normal_FICHA DE VERIFICAÇÃO PRELIMINAR - Plano R" xfId="6" xr:uid="{00000000-0005-0000-0000-000007000000}"/>
    <cellStyle name="Normal_Plan1" xfId="13" xr:uid="{00000000-0005-0000-0000-000008000000}"/>
    <cellStyle name="Porcentagem 2" xfId="9" xr:uid="{00000000-0005-0000-0000-00000A000000}"/>
    <cellStyle name="Separador de milhares 2" xfId="3" xr:uid="{00000000-0005-0000-0000-00000C000000}"/>
    <cellStyle name="Separador de milhares 3" xfId="10" xr:uid="{00000000-0005-0000-0000-00000D000000}"/>
    <cellStyle name="Separador de milhares 4" xfId="11" xr:uid="{00000000-0005-0000-0000-00000E000000}"/>
    <cellStyle name="Separador de milhares 5" xfId="12" xr:uid="{00000000-0005-0000-0000-00000F000000}"/>
    <cellStyle name="Vírgula" xfId="1" builtinId="3"/>
    <cellStyle name="Vírgula 2" xfId="8" xr:uid="{00000000-0005-0000-0000-000010000000}"/>
  </cellStyles>
  <dxfs count="13">
    <dxf>
      <font>
        <b val="0"/>
        <condense val="0"/>
        <extend val="0"/>
        <color indexed="44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  <dxf>
      <font>
        <color theme="0"/>
      </font>
    </dxf>
    <dxf>
      <font>
        <color theme="1"/>
      </font>
      <numFmt numFmtId="14" formatCode="0.00%"/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c\Users\dmaffonso\Desktop\COZINHA\PLANILHA%20M&#218;LTIPLA%20V3.0.5%20-%20BD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_projetos/OR&#199;AMENTOS%20(Em%20revis&#227;o)/DEBORA%20MELLO%20AFFONSO/1.%20OR&#199;AMENTOS/COZINHA/Entrega%20CAIXA/PLANILHA%20M&#218;LTIPLA%20V3.0.5%20-%20B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  <row r="4">
          <cell r="O4">
            <v>1</v>
          </cell>
        </row>
      </sheetData>
      <sheetData sheetId="1">
        <row r="4">
          <cell r="F4" t="str">
            <v>OGU</v>
          </cell>
        </row>
        <row r="16">
          <cell r="F16" t="str">
            <v>Irmandade Santa Casa de Misericordia de Sorocaba</v>
          </cell>
        </row>
        <row r="18">
          <cell r="F18" t="str">
            <v>NÃO DESONERADO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</sheetData>
      <sheetData sheetId="5">
        <row r="12">
          <cell r="A12">
            <v>2</v>
          </cell>
        </row>
        <row r="15">
          <cell r="M15">
            <v>1</v>
          </cell>
        </row>
        <row r="16">
          <cell r="M16" t="str">
            <v/>
          </cell>
        </row>
        <row r="17">
          <cell r="M17" t="str">
            <v/>
          </cell>
        </row>
        <row r="18">
          <cell r="M18">
            <v>2</v>
          </cell>
        </row>
        <row r="19">
          <cell r="M19">
            <v>2</v>
          </cell>
        </row>
        <row r="20">
          <cell r="M20">
            <v>2</v>
          </cell>
        </row>
        <row r="21">
          <cell r="M21">
            <v>2</v>
          </cell>
        </row>
        <row r="22">
          <cell r="M22">
            <v>2</v>
          </cell>
        </row>
        <row r="23">
          <cell r="M23">
            <v>2</v>
          </cell>
        </row>
        <row r="24">
          <cell r="M24">
            <v>2</v>
          </cell>
        </row>
        <row r="25">
          <cell r="M25">
            <v>2</v>
          </cell>
        </row>
        <row r="26">
          <cell r="M26">
            <v>2</v>
          </cell>
        </row>
        <row r="27">
          <cell r="M27">
            <v>2</v>
          </cell>
        </row>
        <row r="28">
          <cell r="M28">
            <v>2</v>
          </cell>
        </row>
        <row r="29">
          <cell r="M29">
            <v>2</v>
          </cell>
        </row>
        <row r="30">
          <cell r="M30">
            <v>2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2</v>
          </cell>
        </row>
        <row r="35">
          <cell r="M35">
            <v>2</v>
          </cell>
        </row>
        <row r="36">
          <cell r="M36">
            <v>2</v>
          </cell>
        </row>
        <row r="37">
          <cell r="M37">
            <v>2</v>
          </cell>
        </row>
        <row r="38">
          <cell r="M38">
            <v>2</v>
          </cell>
        </row>
        <row r="39">
          <cell r="M39">
            <v>2</v>
          </cell>
        </row>
        <row r="40">
          <cell r="M40">
            <v>2</v>
          </cell>
        </row>
        <row r="41">
          <cell r="M41">
            <v>2</v>
          </cell>
        </row>
        <row r="42">
          <cell r="M42">
            <v>2</v>
          </cell>
        </row>
        <row r="43">
          <cell r="M43">
            <v>2</v>
          </cell>
        </row>
        <row r="44">
          <cell r="M44">
            <v>2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2</v>
          </cell>
        </row>
        <row r="48">
          <cell r="M48">
            <v>2</v>
          </cell>
        </row>
        <row r="49">
          <cell r="M49">
            <v>2</v>
          </cell>
        </row>
        <row r="50">
          <cell r="M50">
            <v>2</v>
          </cell>
        </row>
        <row r="51">
          <cell r="M51">
            <v>2</v>
          </cell>
        </row>
        <row r="52">
          <cell r="M52">
            <v>2</v>
          </cell>
        </row>
        <row r="53">
          <cell r="M53">
            <v>2</v>
          </cell>
        </row>
        <row r="54">
          <cell r="M54">
            <v>2</v>
          </cell>
        </row>
        <row r="55">
          <cell r="M55">
            <v>2</v>
          </cell>
        </row>
        <row r="56">
          <cell r="M56">
            <v>2</v>
          </cell>
        </row>
        <row r="57">
          <cell r="M57">
            <v>2</v>
          </cell>
        </row>
        <row r="58">
          <cell r="M58">
            <v>2</v>
          </cell>
        </row>
        <row r="59">
          <cell r="M59">
            <v>2</v>
          </cell>
        </row>
        <row r="60">
          <cell r="M60">
            <v>2</v>
          </cell>
        </row>
        <row r="61">
          <cell r="M61">
            <v>2</v>
          </cell>
        </row>
        <row r="62">
          <cell r="M62">
            <v>2</v>
          </cell>
        </row>
        <row r="63">
          <cell r="M63">
            <v>2</v>
          </cell>
        </row>
        <row r="64">
          <cell r="M64">
            <v>2</v>
          </cell>
        </row>
        <row r="65">
          <cell r="M65">
            <v>2</v>
          </cell>
        </row>
        <row r="66">
          <cell r="M66">
            <v>2</v>
          </cell>
        </row>
        <row r="67">
          <cell r="M67">
            <v>2</v>
          </cell>
        </row>
        <row r="68">
          <cell r="M68">
            <v>2</v>
          </cell>
        </row>
        <row r="69">
          <cell r="M69">
            <v>2</v>
          </cell>
        </row>
        <row r="70">
          <cell r="M70">
            <v>2</v>
          </cell>
        </row>
        <row r="71">
          <cell r="M71">
            <v>2</v>
          </cell>
        </row>
        <row r="72">
          <cell r="M72">
            <v>2</v>
          </cell>
        </row>
        <row r="73">
          <cell r="M73">
            <v>2</v>
          </cell>
        </row>
        <row r="74">
          <cell r="M74">
            <v>2</v>
          </cell>
        </row>
        <row r="75">
          <cell r="M75">
            <v>2</v>
          </cell>
        </row>
        <row r="76">
          <cell r="M76">
            <v>2</v>
          </cell>
        </row>
        <row r="77">
          <cell r="M77">
            <v>2</v>
          </cell>
        </row>
        <row r="78">
          <cell r="M78">
            <v>2</v>
          </cell>
        </row>
        <row r="79">
          <cell r="M79">
            <v>2</v>
          </cell>
        </row>
        <row r="80">
          <cell r="M80">
            <v>2</v>
          </cell>
        </row>
        <row r="81">
          <cell r="M81">
            <v>2</v>
          </cell>
        </row>
        <row r="82">
          <cell r="M82">
            <v>2</v>
          </cell>
        </row>
        <row r="83">
          <cell r="M83">
            <v>2</v>
          </cell>
        </row>
        <row r="84">
          <cell r="M84">
            <v>2</v>
          </cell>
        </row>
        <row r="85">
          <cell r="M85">
            <v>2</v>
          </cell>
        </row>
        <row r="86">
          <cell r="M86">
            <v>2</v>
          </cell>
        </row>
        <row r="87">
          <cell r="M87">
            <v>2</v>
          </cell>
        </row>
        <row r="88">
          <cell r="M88">
            <v>2</v>
          </cell>
        </row>
        <row r="89">
          <cell r="M89">
            <v>2</v>
          </cell>
        </row>
        <row r="90">
          <cell r="M90">
            <v>2</v>
          </cell>
        </row>
        <row r="91">
          <cell r="M91">
            <v>2</v>
          </cell>
        </row>
        <row r="92">
          <cell r="M92">
            <v>2</v>
          </cell>
        </row>
        <row r="93">
          <cell r="M93">
            <v>2</v>
          </cell>
        </row>
        <row r="94">
          <cell r="M94">
            <v>2</v>
          </cell>
        </row>
        <row r="95">
          <cell r="M95">
            <v>2</v>
          </cell>
        </row>
        <row r="96">
          <cell r="M96">
            <v>2</v>
          </cell>
        </row>
        <row r="97">
          <cell r="M97">
            <v>2</v>
          </cell>
        </row>
        <row r="98">
          <cell r="M98">
            <v>2</v>
          </cell>
        </row>
        <row r="99">
          <cell r="M99">
            <v>2</v>
          </cell>
        </row>
        <row r="100">
          <cell r="M100">
            <v>2</v>
          </cell>
        </row>
        <row r="101">
          <cell r="M101">
            <v>2</v>
          </cell>
        </row>
        <row r="102">
          <cell r="M102">
            <v>2</v>
          </cell>
        </row>
        <row r="103">
          <cell r="M103">
            <v>2</v>
          </cell>
        </row>
        <row r="104">
          <cell r="M104">
            <v>2</v>
          </cell>
        </row>
        <row r="105">
          <cell r="M105">
            <v>2</v>
          </cell>
        </row>
        <row r="106">
          <cell r="M106">
            <v>2</v>
          </cell>
        </row>
        <row r="107">
          <cell r="M107">
            <v>2</v>
          </cell>
        </row>
        <row r="108">
          <cell r="M108">
            <v>2</v>
          </cell>
        </row>
        <row r="109">
          <cell r="M109">
            <v>2</v>
          </cell>
        </row>
        <row r="110">
          <cell r="M110">
            <v>2</v>
          </cell>
        </row>
        <row r="111">
          <cell r="M111">
            <v>2</v>
          </cell>
        </row>
        <row r="112">
          <cell r="M112">
            <v>2</v>
          </cell>
        </row>
        <row r="113">
          <cell r="M113">
            <v>2</v>
          </cell>
        </row>
        <row r="114">
          <cell r="M114">
            <v>2</v>
          </cell>
        </row>
        <row r="115">
          <cell r="M115">
            <v>2</v>
          </cell>
        </row>
        <row r="116">
          <cell r="M116">
            <v>2</v>
          </cell>
        </row>
        <row r="117">
          <cell r="M117">
            <v>2</v>
          </cell>
        </row>
        <row r="118">
          <cell r="M118">
            <v>2</v>
          </cell>
        </row>
        <row r="119">
          <cell r="M119">
            <v>2</v>
          </cell>
        </row>
        <row r="120">
          <cell r="M120">
            <v>2</v>
          </cell>
        </row>
        <row r="121">
          <cell r="M121">
            <v>2</v>
          </cell>
        </row>
        <row r="122">
          <cell r="M122">
            <v>2</v>
          </cell>
        </row>
        <row r="123">
          <cell r="M123">
            <v>2</v>
          </cell>
        </row>
        <row r="124">
          <cell r="M124">
            <v>2</v>
          </cell>
        </row>
        <row r="125">
          <cell r="M125">
            <v>2</v>
          </cell>
        </row>
        <row r="126">
          <cell r="M126">
            <v>2</v>
          </cell>
        </row>
        <row r="127">
          <cell r="M127">
            <v>2</v>
          </cell>
        </row>
        <row r="128">
          <cell r="M128">
            <v>2</v>
          </cell>
        </row>
        <row r="129">
          <cell r="M129">
            <v>2</v>
          </cell>
        </row>
        <row r="130">
          <cell r="M130">
            <v>2</v>
          </cell>
        </row>
        <row r="131">
          <cell r="M131">
            <v>2</v>
          </cell>
        </row>
        <row r="132">
          <cell r="M132">
            <v>2</v>
          </cell>
        </row>
        <row r="133">
          <cell r="M133">
            <v>2</v>
          </cell>
        </row>
        <row r="134">
          <cell r="M134">
            <v>2</v>
          </cell>
        </row>
        <row r="135">
          <cell r="M135">
            <v>2</v>
          </cell>
        </row>
        <row r="136">
          <cell r="M136">
            <v>2</v>
          </cell>
        </row>
        <row r="137">
          <cell r="M137">
            <v>2</v>
          </cell>
        </row>
        <row r="138">
          <cell r="M138">
            <v>2</v>
          </cell>
        </row>
        <row r="139">
          <cell r="M139">
            <v>2</v>
          </cell>
        </row>
        <row r="140">
          <cell r="M140">
            <v>2</v>
          </cell>
        </row>
        <row r="141">
          <cell r="M141">
            <v>2</v>
          </cell>
        </row>
        <row r="142">
          <cell r="M142">
            <v>2</v>
          </cell>
        </row>
        <row r="143">
          <cell r="M143">
            <v>2</v>
          </cell>
        </row>
        <row r="144">
          <cell r="M144">
            <v>2</v>
          </cell>
        </row>
        <row r="145">
          <cell r="M145">
            <v>2</v>
          </cell>
        </row>
        <row r="146">
          <cell r="M146">
            <v>2</v>
          </cell>
        </row>
        <row r="147">
          <cell r="M147">
            <v>2</v>
          </cell>
        </row>
        <row r="148">
          <cell r="M148">
            <v>2</v>
          </cell>
        </row>
        <row r="149">
          <cell r="M149">
            <v>2</v>
          </cell>
        </row>
        <row r="150">
          <cell r="M150">
            <v>2</v>
          </cell>
        </row>
        <row r="151">
          <cell r="M151">
            <v>2</v>
          </cell>
        </row>
        <row r="152">
          <cell r="M152">
            <v>2</v>
          </cell>
        </row>
        <row r="153">
          <cell r="M153">
            <v>2</v>
          </cell>
        </row>
        <row r="154">
          <cell r="M154">
            <v>2</v>
          </cell>
        </row>
        <row r="155">
          <cell r="M155">
            <v>2</v>
          </cell>
        </row>
        <row r="156">
          <cell r="M156">
            <v>2</v>
          </cell>
        </row>
        <row r="157">
          <cell r="M157">
            <v>2</v>
          </cell>
        </row>
        <row r="158">
          <cell r="M158">
            <v>2</v>
          </cell>
        </row>
        <row r="159">
          <cell r="M159">
            <v>2</v>
          </cell>
        </row>
        <row r="160">
          <cell r="M160">
            <v>2</v>
          </cell>
        </row>
        <row r="161">
          <cell r="M161">
            <v>2</v>
          </cell>
        </row>
        <row r="162">
          <cell r="M162">
            <v>2</v>
          </cell>
        </row>
        <row r="163">
          <cell r="M163">
            <v>2</v>
          </cell>
        </row>
        <row r="164">
          <cell r="M164">
            <v>2</v>
          </cell>
        </row>
        <row r="165">
          <cell r="M165">
            <v>2</v>
          </cell>
        </row>
        <row r="166">
          <cell r="M166">
            <v>2</v>
          </cell>
        </row>
        <row r="167">
          <cell r="M167">
            <v>2</v>
          </cell>
        </row>
        <row r="168">
          <cell r="M168">
            <v>2</v>
          </cell>
        </row>
        <row r="169">
          <cell r="M169">
            <v>2</v>
          </cell>
        </row>
        <row r="170">
          <cell r="M170">
            <v>2</v>
          </cell>
        </row>
        <row r="171">
          <cell r="M171">
            <v>2</v>
          </cell>
        </row>
        <row r="172">
          <cell r="M172">
            <v>2</v>
          </cell>
        </row>
        <row r="173">
          <cell r="M173">
            <v>2</v>
          </cell>
        </row>
        <row r="174">
          <cell r="M174">
            <v>2</v>
          </cell>
        </row>
        <row r="175">
          <cell r="M175">
            <v>2</v>
          </cell>
        </row>
        <row r="176">
          <cell r="M176">
            <v>2</v>
          </cell>
        </row>
        <row r="177">
          <cell r="M177">
            <v>2</v>
          </cell>
        </row>
        <row r="178">
          <cell r="M178">
            <v>2</v>
          </cell>
        </row>
        <row r="179">
          <cell r="M179">
            <v>2</v>
          </cell>
        </row>
        <row r="180">
          <cell r="M180">
            <v>2</v>
          </cell>
        </row>
        <row r="181">
          <cell r="M181">
            <v>2</v>
          </cell>
        </row>
        <row r="182">
          <cell r="M182">
            <v>2</v>
          </cell>
        </row>
        <row r="183">
          <cell r="M183">
            <v>2</v>
          </cell>
        </row>
        <row r="184">
          <cell r="M184">
            <v>2</v>
          </cell>
        </row>
        <row r="185">
          <cell r="M185">
            <v>2</v>
          </cell>
        </row>
        <row r="186">
          <cell r="M186">
            <v>2</v>
          </cell>
        </row>
        <row r="187">
          <cell r="M187">
            <v>2</v>
          </cell>
        </row>
        <row r="188">
          <cell r="M188">
            <v>2</v>
          </cell>
        </row>
        <row r="189">
          <cell r="M189">
            <v>2</v>
          </cell>
        </row>
        <row r="190">
          <cell r="M190">
            <v>2</v>
          </cell>
        </row>
        <row r="191">
          <cell r="M191">
            <v>2</v>
          </cell>
        </row>
        <row r="192">
          <cell r="M192">
            <v>2</v>
          </cell>
        </row>
        <row r="193">
          <cell r="M193">
            <v>2</v>
          </cell>
        </row>
        <row r="194">
          <cell r="M194">
            <v>2</v>
          </cell>
        </row>
        <row r="195">
          <cell r="M195">
            <v>2</v>
          </cell>
        </row>
        <row r="196">
          <cell r="M196">
            <v>2</v>
          </cell>
        </row>
        <row r="197">
          <cell r="M197">
            <v>2</v>
          </cell>
        </row>
        <row r="198">
          <cell r="M198">
            <v>2</v>
          </cell>
        </row>
        <row r="199">
          <cell r="M199">
            <v>2</v>
          </cell>
        </row>
        <row r="200">
          <cell r="M200">
            <v>2</v>
          </cell>
        </row>
        <row r="201">
          <cell r="M201">
            <v>2</v>
          </cell>
        </row>
        <row r="202">
          <cell r="M202">
            <v>2</v>
          </cell>
        </row>
        <row r="203">
          <cell r="M203">
            <v>2</v>
          </cell>
        </row>
        <row r="204">
          <cell r="M204">
            <v>2</v>
          </cell>
        </row>
        <row r="205">
          <cell r="M205">
            <v>2</v>
          </cell>
        </row>
        <row r="206">
          <cell r="M206">
            <v>2</v>
          </cell>
        </row>
        <row r="207">
          <cell r="M207">
            <v>2</v>
          </cell>
        </row>
        <row r="208">
          <cell r="M208">
            <v>2</v>
          </cell>
        </row>
        <row r="209">
          <cell r="M209">
            <v>2</v>
          </cell>
        </row>
        <row r="210">
          <cell r="M210">
            <v>2</v>
          </cell>
        </row>
        <row r="211">
          <cell r="M211">
            <v>2</v>
          </cell>
        </row>
        <row r="212">
          <cell r="M212">
            <v>2</v>
          </cell>
        </row>
        <row r="213">
          <cell r="M213">
            <v>2</v>
          </cell>
        </row>
        <row r="214">
          <cell r="M214">
            <v>2</v>
          </cell>
        </row>
        <row r="215">
          <cell r="M215">
            <v>2</v>
          </cell>
        </row>
        <row r="216">
          <cell r="M216">
            <v>2</v>
          </cell>
        </row>
        <row r="217">
          <cell r="M217">
            <v>2</v>
          </cell>
        </row>
        <row r="218">
          <cell r="M218">
            <v>2</v>
          </cell>
        </row>
        <row r="219">
          <cell r="M219">
            <v>2</v>
          </cell>
        </row>
        <row r="220">
          <cell r="M220">
            <v>2</v>
          </cell>
        </row>
        <row r="221">
          <cell r="M221">
            <v>2</v>
          </cell>
        </row>
        <row r="222">
          <cell r="M222">
            <v>2</v>
          </cell>
        </row>
        <row r="223">
          <cell r="M223">
            <v>2</v>
          </cell>
        </row>
        <row r="224">
          <cell r="M224">
            <v>2</v>
          </cell>
        </row>
        <row r="225">
          <cell r="M225">
            <v>2</v>
          </cell>
        </row>
        <row r="226">
          <cell r="M226">
            <v>2</v>
          </cell>
        </row>
        <row r="227">
          <cell r="M227">
            <v>2</v>
          </cell>
        </row>
        <row r="228">
          <cell r="M228">
            <v>2</v>
          </cell>
        </row>
        <row r="229">
          <cell r="M229">
            <v>2</v>
          </cell>
        </row>
        <row r="230">
          <cell r="M230">
            <v>2</v>
          </cell>
        </row>
        <row r="231">
          <cell r="M231">
            <v>2</v>
          </cell>
        </row>
        <row r="232">
          <cell r="M232">
            <v>2</v>
          </cell>
        </row>
        <row r="233">
          <cell r="M233">
            <v>2</v>
          </cell>
        </row>
        <row r="234">
          <cell r="M234">
            <v>2</v>
          </cell>
        </row>
        <row r="235">
          <cell r="M235">
            <v>2</v>
          </cell>
        </row>
        <row r="236">
          <cell r="M236">
            <v>2</v>
          </cell>
        </row>
        <row r="237">
          <cell r="M237">
            <v>2</v>
          </cell>
        </row>
        <row r="238">
          <cell r="M238">
            <v>2</v>
          </cell>
        </row>
        <row r="239">
          <cell r="M239">
            <v>2</v>
          </cell>
        </row>
        <row r="240">
          <cell r="M240">
            <v>2</v>
          </cell>
        </row>
        <row r="241">
          <cell r="M241">
            <v>2</v>
          </cell>
        </row>
        <row r="242">
          <cell r="M242">
            <v>2</v>
          </cell>
        </row>
        <row r="243">
          <cell r="M243">
            <v>2</v>
          </cell>
        </row>
        <row r="244">
          <cell r="M244">
            <v>2</v>
          </cell>
        </row>
        <row r="245">
          <cell r="M245">
            <v>2</v>
          </cell>
        </row>
        <row r="246">
          <cell r="M246">
            <v>2</v>
          </cell>
        </row>
        <row r="247">
          <cell r="M247">
            <v>2</v>
          </cell>
        </row>
        <row r="248">
          <cell r="M248">
            <v>2</v>
          </cell>
        </row>
        <row r="249">
          <cell r="M249">
            <v>2</v>
          </cell>
        </row>
        <row r="250">
          <cell r="M250">
            <v>2</v>
          </cell>
        </row>
        <row r="251">
          <cell r="M251">
            <v>2</v>
          </cell>
        </row>
        <row r="252">
          <cell r="M252">
            <v>2</v>
          </cell>
        </row>
        <row r="253">
          <cell r="M253">
            <v>2</v>
          </cell>
        </row>
        <row r="254">
          <cell r="M254">
            <v>2</v>
          </cell>
        </row>
        <row r="255">
          <cell r="M255">
            <v>2</v>
          </cell>
        </row>
        <row r="256">
          <cell r="M256">
            <v>2</v>
          </cell>
        </row>
        <row r="257">
          <cell r="M257">
            <v>2</v>
          </cell>
        </row>
        <row r="258">
          <cell r="M258">
            <v>2</v>
          </cell>
        </row>
        <row r="259">
          <cell r="M259">
            <v>2</v>
          </cell>
        </row>
        <row r="260">
          <cell r="M260">
            <v>2</v>
          </cell>
        </row>
        <row r="261">
          <cell r="M261">
            <v>2</v>
          </cell>
        </row>
        <row r="262">
          <cell r="M262">
            <v>2</v>
          </cell>
        </row>
        <row r="263">
          <cell r="M263">
            <v>2</v>
          </cell>
        </row>
        <row r="264">
          <cell r="M264">
            <v>2</v>
          </cell>
        </row>
        <row r="265">
          <cell r="M265">
            <v>2</v>
          </cell>
        </row>
      </sheetData>
      <sheetData sheetId="6"/>
      <sheetData sheetId="7"/>
      <sheetData sheetId="8"/>
      <sheetData sheetId="9"/>
      <sheetData sheetId="10">
        <row r="13">
          <cell r="B13" t="str">
            <v>Busca</v>
          </cell>
        </row>
        <row r="14">
          <cell r="B14" t="str">
            <v>Automático</v>
          </cell>
        </row>
        <row r="15">
          <cell r="B15" t="str">
            <v>Branco</v>
          </cell>
        </row>
        <row r="16">
          <cell r="B16" t="str">
            <v>Branco</v>
          </cell>
        </row>
        <row r="17">
          <cell r="B17" t="str">
            <v>Branco</v>
          </cell>
        </row>
        <row r="18">
          <cell r="B18" t="str">
            <v>Branco</v>
          </cell>
        </row>
        <row r="19">
          <cell r="B19" t="str">
            <v>Branco</v>
          </cell>
        </row>
        <row r="20">
          <cell r="B20" t="str">
            <v>Branco</v>
          </cell>
        </row>
        <row r="21">
          <cell r="B21" t="str">
            <v>Branco</v>
          </cell>
        </row>
        <row r="22">
          <cell r="B22" t="str">
            <v>Branco</v>
          </cell>
        </row>
        <row r="23">
          <cell r="B23" t="str">
            <v>Branco</v>
          </cell>
        </row>
        <row r="24">
          <cell r="B24" t="str">
            <v>TR$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/>
      <sheetData sheetId="1" refreshError="1">
        <row r="16">
          <cell r="F16" t="str">
            <v>Irmandade Santa Casa de Misericordia de Sorocaba</v>
          </cell>
        </row>
        <row r="18">
          <cell r="F18" t="str">
            <v>NÃO DESONERADO</v>
          </cell>
        </row>
      </sheetData>
      <sheetData sheetId="2" refreshError="1"/>
      <sheetData sheetId="3" refreshError="1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0">
    <tabColor theme="9" tint="0.79998168889431442"/>
  </sheetPr>
  <dimension ref="A1:H338"/>
  <sheetViews>
    <sheetView view="pageBreakPreview" zoomScale="85" zoomScaleSheetLayoutView="85" workbookViewId="0">
      <pane ySplit="1275" topLeftCell="A307" activePane="bottomLeft"/>
      <selection activeCell="C3" sqref="C3"/>
      <selection pane="bottomLeft" activeCell="B321" sqref="B321"/>
    </sheetView>
  </sheetViews>
  <sheetFormatPr defaultRowHeight="15" x14ac:dyDescent="0.25"/>
  <cols>
    <col min="1" max="1" width="9.140625" style="5"/>
    <col min="2" max="2" width="20.7109375" style="5" customWidth="1"/>
    <col min="3" max="3" width="8.85546875" style="30" customWidth="1"/>
    <col min="4" max="4" width="7.5703125" style="5" customWidth="1"/>
    <col min="5" max="5" width="8.85546875" style="5" customWidth="1"/>
    <col min="6" max="6" width="8.85546875" style="14" customWidth="1"/>
    <col min="7" max="7" width="12" style="14" bestFit="1" customWidth="1"/>
    <col min="8" max="8" width="8.85546875" style="5" customWidth="1"/>
    <col min="9" max="16384" width="9.140625" style="5"/>
  </cols>
  <sheetData>
    <row r="1" spans="1:8" x14ac:dyDescent="0.25">
      <c r="A1" s="5" t="s">
        <v>6</v>
      </c>
    </row>
    <row r="2" spans="1:8" customFormat="1" x14ac:dyDescent="0.25">
      <c r="B2" s="1" t="s">
        <v>31</v>
      </c>
      <c r="C2" s="2"/>
      <c r="D2" s="1"/>
      <c r="F2" s="3"/>
      <c r="G2" s="3"/>
      <c r="H2" s="12"/>
    </row>
    <row r="3" spans="1:8" s="9" customFormat="1" ht="30" x14ac:dyDescent="0.25">
      <c r="B3" s="10" t="s">
        <v>34</v>
      </c>
      <c r="C3" s="10" t="s">
        <v>37</v>
      </c>
      <c r="D3" s="10" t="s">
        <v>33</v>
      </c>
      <c r="E3" s="10" t="s">
        <v>3</v>
      </c>
      <c r="F3" s="15" t="s">
        <v>0</v>
      </c>
      <c r="G3" s="15" t="s">
        <v>7</v>
      </c>
      <c r="H3" s="10" t="s">
        <v>8</v>
      </c>
    </row>
    <row r="4" spans="1:8" s="9" customFormat="1" x14ac:dyDescent="0.25">
      <c r="B4" s="10" t="s">
        <v>32</v>
      </c>
      <c r="C4" s="45"/>
      <c r="D4" s="6"/>
      <c r="E4" s="10"/>
      <c r="F4" s="15"/>
      <c r="G4" s="15"/>
      <c r="H4" s="10"/>
    </row>
    <row r="5" spans="1:8" x14ac:dyDescent="0.25">
      <c r="B5" s="7" t="s">
        <v>75</v>
      </c>
      <c r="C5" s="45" t="s">
        <v>39</v>
      </c>
      <c r="D5" s="7">
        <v>40</v>
      </c>
      <c r="E5" s="7">
        <v>1</v>
      </c>
      <c r="F5" s="13">
        <v>0.67</v>
      </c>
      <c r="G5" s="13">
        <f>F5*E5</f>
        <v>0.67</v>
      </c>
      <c r="H5" s="6"/>
    </row>
    <row r="6" spans="1:8" ht="15.75" customHeight="1" x14ac:dyDescent="0.25">
      <c r="B6" s="7" t="s">
        <v>75</v>
      </c>
      <c r="C6" s="45" t="s">
        <v>36</v>
      </c>
      <c r="D6" s="7">
        <v>100</v>
      </c>
      <c r="E6" s="7">
        <v>1</v>
      </c>
      <c r="F6" s="13">
        <v>4.8499999999999996</v>
      </c>
      <c r="G6" s="13">
        <f t="shared" ref="G6:G162" si="0">F6*E6</f>
        <v>4.8499999999999996</v>
      </c>
      <c r="H6" s="6"/>
    </row>
    <row r="7" spans="1:8" x14ac:dyDescent="0.25">
      <c r="B7" s="7" t="s">
        <v>75</v>
      </c>
      <c r="C7" s="45" t="s">
        <v>39</v>
      </c>
      <c r="D7" s="7">
        <v>50</v>
      </c>
      <c r="E7" s="7">
        <v>1</v>
      </c>
      <c r="F7" s="13">
        <v>0.57999999999999996</v>
      </c>
      <c r="G7" s="13">
        <f t="shared" si="0"/>
        <v>0.57999999999999996</v>
      </c>
      <c r="H7" s="6"/>
    </row>
    <row r="8" spans="1:8" x14ac:dyDescent="0.25">
      <c r="B8" s="7" t="s">
        <v>75</v>
      </c>
      <c r="C8" s="45" t="s">
        <v>36</v>
      </c>
      <c r="D8" s="7">
        <v>100</v>
      </c>
      <c r="E8" s="7">
        <v>1</v>
      </c>
      <c r="F8" s="13">
        <v>0.81</v>
      </c>
      <c r="G8" s="13">
        <f t="shared" si="0"/>
        <v>0.81</v>
      </c>
      <c r="H8" s="6"/>
    </row>
    <row r="9" spans="1:8" x14ac:dyDescent="0.25">
      <c r="B9" s="7" t="s">
        <v>75</v>
      </c>
      <c r="C9" s="45" t="s">
        <v>39</v>
      </c>
      <c r="D9" s="7">
        <v>75</v>
      </c>
      <c r="E9" s="7">
        <v>1</v>
      </c>
      <c r="F9" s="13">
        <v>0.49</v>
      </c>
      <c r="G9" s="13">
        <f t="shared" si="0"/>
        <v>0.49</v>
      </c>
      <c r="H9" s="6"/>
    </row>
    <row r="10" spans="1:8" x14ac:dyDescent="0.25">
      <c r="B10" s="7" t="s">
        <v>75</v>
      </c>
      <c r="C10" s="45" t="s">
        <v>38</v>
      </c>
      <c r="D10" s="7">
        <v>75</v>
      </c>
      <c r="E10" s="7">
        <v>1</v>
      </c>
      <c r="F10" s="13">
        <v>0.3</v>
      </c>
      <c r="G10" s="13">
        <f t="shared" si="0"/>
        <v>0.3</v>
      </c>
      <c r="H10" s="6"/>
    </row>
    <row r="11" spans="1:8" x14ac:dyDescent="0.25">
      <c r="B11" s="7" t="s">
        <v>75</v>
      </c>
      <c r="C11" s="45" t="s">
        <v>39</v>
      </c>
      <c r="D11" s="7">
        <v>75</v>
      </c>
      <c r="E11" s="7">
        <v>1</v>
      </c>
      <c r="F11" s="13">
        <v>0.31</v>
      </c>
      <c r="G11" s="13">
        <f t="shared" si="0"/>
        <v>0.31</v>
      </c>
      <c r="H11" s="6"/>
    </row>
    <row r="12" spans="1:8" x14ac:dyDescent="0.25">
      <c r="B12" s="7" t="s">
        <v>75</v>
      </c>
      <c r="C12" s="45" t="s">
        <v>36</v>
      </c>
      <c r="D12" s="7">
        <v>75</v>
      </c>
      <c r="E12" s="7">
        <v>1</v>
      </c>
      <c r="F12" s="13">
        <v>3.29</v>
      </c>
      <c r="G12" s="13">
        <f t="shared" si="0"/>
        <v>3.29</v>
      </c>
      <c r="H12" s="6"/>
    </row>
    <row r="13" spans="1:8" x14ac:dyDescent="0.25">
      <c r="B13" s="7" t="s">
        <v>75</v>
      </c>
      <c r="C13" s="45" t="s">
        <v>36</v>
      </c>
      <c r="D13" s="7">
        <v>50</v>
      </c>
      <c r="E13" s="7">
        <v>1</v>
      </c>
      <c r="F13" s="13">
        <v>2.94</v>
      </c>
      <c r="G13" s="13">
        <f t="shared" si="0"/>
        <v>2.94</v>
      </c>
      <c r="H13" s="6"/>
    </row>
    <row r="14" spans="1:8" x14ac:dyDescent="0.25">
      <c r="B14" s="7" t="s">
        <v>75</v>
      </c>
      <c r="C14" s="45" t="s">
        <v>36</v>
      </c>
      <c r="D14" s="7">
        <v>50</v>
      </c>
      <c r="E14" s="7">
        <v>1</v>
      </c>
      <c r="F14" s="13">
        <v>4.84</v>
      </c>
      <c r="G14" s="13">
        <f t="shared" si="0"/>
        <v>4.84</v>
      </c>
      <c r="H14" s="6"/>
    </row>
    <row r="15" spans="1:8" x14ac:dyDescent="0.25">
      <c r="B15" s="7" t="s">
        <v>75</v>
      </c>
      <c r="C15" s="45" t="s">
        <v>39</v>
      </c>
      <c r="D15" s="7">
        <v>50</v>
      </c>
      <c r="E15" s="7">
        <v>1</v>
      </c>
      <c r="F15" s="13">
        <v>1.56</v>
      </c>
      <c r="G15" s="13">
        <f t="shared" si="0"/>
        <v>1.56</v>
      </c>
      <c r="H15" s="6"/>
    </row>
    <row r="16" spans="1:8" x14ac:dyDescent="0.25">
      <c r="B16" s="7" t="s">
        <v>75</v>
      </c>
      <c r="C16" s="45" t="s">
        <v>39</v>
      </c>
      <c r="D16" s="7">
        <v>40</v>
      </c>
      <c r="E16" s="7">
        <v>1</v>
      </c>
      <c r="F16" s="13">
        <v>0.63</v>
      </c>
      <c r="G16" s="13">
        <f t="shared" si="0"/>
        <v>0.63</v>
      </c>
      <c r="H16" s="6"/>
    </row>
    <row r="17" spans="2:8" x14ac:dyDescent="0.25">
      <c r="B17" s="7" t="s">
        <v>75</v>
      </c>
      <c r="C17" s="45" t="s">
        <v>38</v>
      </c>
      <c r="D17" s="7">
        <v>50</v>
      </c>
      <c r="E17" s="7">
        <v>1</v>
      </c>
      <c r="F17" s="13">
        <v>1.4</v>
      </c>
      <c r="G17" s="13">
        <f t="shared" si="0"/>
        <v>1.4</v>
      </c>
      <c r="H17" s="6"/>
    </row>
    <row r="18" spans="2:8" x14ac:dyDescent="0.25">
      <c r="B18" s="7" t="s">
        <v>75</v>
      </c>
      <c r="C18" s="45" t="s">
        <v>39</v>
      </c>
      <c r="D18" s="7">
        <v>40</v>
      </c>
      <c r="E18" s="7">
        <v>1</v>
      </c>
      <c r="F18" s="14">
        <v>1.28</v>
      </c>
      <c r="G18" s="13">
        <f t="shared" si="0"/>
        <v>1.28</v>
      </c>
      <c r="H18" s="6"/>
    </row>
    <row r="19" spans="2:8" x14ac:dyDescent="0.25">
      <c r="B19" s="7" t="s">
        <v>75</v>
      </c>
      <c r="C19" s="45" t="s">
        <v>39</v>
      </c>
      <c r="D19" s="7">
        <v>50</v>
      </c>
      <c r="E19" s="7">
        <v>2</v>
      </c>
      <c r="F19" s="13">
        <v>2.2599999999999998</v>
      </c>
      <c r="G19" s="13">
        <f t="shared" si="0"/>
        <v>4.5199999999999996</v>
      </c>
      <c r="H19" s="6"/>
    </row>
    <row r="20" spans="2:8" x14ac:dyDescent="0.25">
      <c r="B20" s="7" t="s">
        <v>75</v>
      </c>
      <c r="C20" s="45" t="s">
        <v>38</v>
      </c>
      <c r="D20" s="7">
        <v>40</v>
      </c>
      <c r="E20" s="7">
        <v>2</v>
      </c>
      <c r="F20" s="14">
        <v>0.54</v>
      </c>
      <c r="G20" s="13">
        <f t="shared" si="0"/>
        <v>1.08</v>
      </c>
      <c r="H20" s="6"/>
    </row>
    <row r="21" spans="2:8" x14ac:dyDescent="0.25">
      <c r="B21" s="7" t="s">
        <v>61</v>
      </c>
      <c r="C21" s="45" t="s">
        <v>36</v>
      </c>
      <c r="D21" s="7">
        <v>50</v>
      </c>
      <c r="E21" s="7">
        <v>1</v>
      </c>
      <c r="F21" s="13">
        <v>0.31</v>
      </c>
      <c r="G21" s="13">
        <f t="shared" si="0"/>
        <v>0.31</v>
      </c>
      <c r="H21" s="6"/>
    </row>
    <row r="22" spans="2:8" x14ac:dyDescent="0.25">
      <c r="B22" s="7" t="s">
        <v>61</v>
      </c>
      <c r="C22" s="45" t="s">
        <v>39</v>
      </c>
      <c r="D22" s="7">
        <v>50</v>
      </c>
      <c r="E22" s="7">
        <v>1</v>
      </c>
      <c r="F22" s="13">
        <v>2.77</v>
      </c>
      <c r="G22" s="13">
        <f t="shared" si="0"/>
        <v>2.77</v>
      </c>
      <c r="H22" s="6"/>
    </row>
    <row r="23" spans="2:8" x14ac:dyDescent="0.25">
      <c r="B23" s="7" t="s">
        <v>61</v>
      </c>
      <c r="C23" s="45" t="s">
        <v>36</v>
      </c>
      <c r="D23" s="7">
        <v>50</v>
      </c>
      <c r="E23" s="7">
        <v>1</v>
      </c>
      <c r="F23" s="7">
        <v>2.56</v>
      </c>
      <c r="G23" s="13">
        <f t="shared" si="0"/>
        <v>2.56</v>
      </c>
      <c r="H23" s="6"/>
    </row>
    <row r="24" spans="2:8" x14ac:dyDescent="0.25">
      <c r="B24" s="7" t="s">
        <v>61</v>
      </c>
      <c r="C24" s="45" t="s">
        <v>36</v>
      </c>
      <c r="D24" s="7">
        <v>75</v>
      </c>
      <c r="E24" s="7">
        <v>1</v>
      </c>
      <c r="F24" s="7">
        <v>1.54</v>
      </c>
      <c r="G24" s="13">
        <f t="shared" si="0"/>
        <v>1.54</v>
      </c>
      <c r="H24" s="6"/>
    </row>
    <row r="25" spans="2:8" x14ac:dyDescent="0.25">
      <c r="B25" s="7" t="s">
        <v>61</v>
      </c>
      <c r="C25" s="45" t="s">
        <v>36</v>
      </c>
      <c r="D25" s="7">
        <v>50</v>
      </c>
      <c r="E25" s="7">
        <v>1</v>
      </c>
      <c r="F25" s="7">
        <v>3.24</v>
      </c>
      <c r="G25" s="13">
        <f t="shared" si="0"/>
        <v>3.24</v>
      </c>
      <c r="H25" s="6"/>
    </row>
    <row r="26" spans="2:8" x14ac:dyDescent="0.25">
      <c r="B26" s="7" t="s">
        <v>61</v>
      </c>
      <c r="C26" s="45" t="s">
        <v>39</v>
      </c>
      <c r="D26" s="7">
        <v>50</v>
      </c>
      <c r="E26" s="7">
        <v>1</v>
      </c>
      <c r="F26" s="13">
        <v>1.5</v>
      </c>
      <c r="G26" s="13">
        <f t="shared" si="0"/>
        <v>1.5</v>
      </c>
      <c r="H26" s="6"/>
    </row>
    <row r="27" spans="2:8" x14ac:dyDescent="0.25">
      <c r="B27" s="7" t="s">
        <v>61</v>
      </c>
      <c r="C27" s="45" t="s">
        <v>38</v>
      </c>
      <c r="D27" s="7">
        <v>50</v>
      </c>
      <c r="E27" s="7">
        <v>1</v>
      </c>
      <c r="F27" s="13">
        <v>0.31</v>
      </c>
      <c r="G27" s="13">
        <f t="shared" si="0"/>
        <v>0.31</v>
      </c>
      <c r="H27" s="6"/>
    </row>
    <row r="28" spans="2:8" x14ac:dyDescent="0.25">
      <c r="B28" s="7" t="s">
        <v>76</v>
      </c>
      <c r="C28" s="45" t="s">
        <v>36</v>
      </c>
      <c r="D28" s="7">
        <v>75</v>
      </c>
      <c r="E28" s="7">
        <v>1</v>
      </c>
      <c r="F28" s="13">
        <v>6.83</v>
      </c>
      <c r="G28" s="13">
        <f t="shared" si="0"/>
        <v>6.83</v>
      </c>
      <c r="H28" s="6"/>
    </row>
    <row r="29" spans="2:8" x14ac:dyDescent="0.25">
      <c r="B29" s="7" t="s">
        <v>76</v>
      </c>
      <c r="C29" s="45" t="s">
        <v>38</v>
      </c>
      <c r="D29" s="7">
        <v>50</v>
      </c>
      <c r="E29" s="7">
        <v>3</v>
      </c>
      <c r="F29" s="13">
        <v>2.9</v>
      </c>
      <c r="G29" s="13">
        <f t="shared" si="0"/>
        <v>8.6999999999999993</v>
      </c>
      <c r="H29" s="6"/>
    </row>
    <row r="30" spans="2:8" x14ac:dyDescent="0.25">
      <c r="B30" s="7" t="s">
        <v>76</v>
      </c>
      <c r="C30" s="45" t="s">
        <v>39</v>
      </c>
      <c r="D30" s="7">
        <v>50</v>
      </c>
      <c r="E30" s="7">
        <v>2</v>
      </c>
      <c r="F30" s="13">
        <v>0.71</v>
      </c>
      <c r="G30" s="13">
        <f t="shared" si="0"/>
        <v>1.42</v>
      </c>
      <c r="H30" s="6"/>
    </row>
    <row r="31" spans="2:8" x14ac:dyDescent="0.25">
      <c r="B31" s="7" t="s">
        <v>76</v>
      </c>
      <c r="C31" s="45" t="s">
        <v>36</v>
      </c>
      <c r="D31" s="7">
        <v>40</v>
      </c>
      <c r="E31" s="7">
        <v>1</v>
      </c>
      <c r="F31" s="7">
        <v>0.14000000000000001</v>
      </c>
      <c r="G31" s="13">
        <f t="shared" si="0"/>
        <v>0.14000000000000001</v>
      </c>
      <c r="H31" s="6"/>
    </row>
    <row r="32" spans="2:8" x14ac:dyDescent="0.25">
      <c r="B32" s="7" t="s">
        <v>65</v>
      </c>
      <c r="C32" s="45" t="s">
        <v>38</v>
      </c>
      <c r="D32" s="7">
        <v>50</v>
      </c>
      <c r="E32" s="7">
        <v>1</v>
      </c>
      <c r="F32" s="13">
        <v>2.38</v>
      </c>
      <c r="G32" s="13">
        <f t="shared" si="0"/>
        <v>2.38</v>
      </c>
      <c r="H32" s="6"/>
    </row>
    <row r="33" spans="2:8" x14ac:dyDescent="0.25">
      <c r="B33" s="7" t="s">
        <v>65</v>
      </c>
      <c r="C33" s="45" t="s">
        <v>39</v>
      </c>
      <c r="D33" s="7">
        <v>50</v>
      </c>
      <c r="E33" s="7">
        <v>1</v>
      </c>
      <c r="F33" s="13">
        <v>1.74</v>
      </c>
      <c r="G33" s="13">
        <f t="shared" si="0"/>
        <v>1.74</v>
      </c>
      <c r="H33" s="6"/>
    </row>
    <row r="34" spans="2:8" x14ac:dyDescent="0.25">
      <c r="B34" s="7" t="s">
        <v>70</v>
      </c>
      <c r="C34" s="45" t="s">
        <v>36</v>
      </c>
      <c r="D34" s="7">
        <v>50</v>
      </c>
      <c r="E34" s="7">
        <v>1</v>
      </c>
      <c r="F34" s="13">
        <v>0.22</v>
      </c>
      <c r="G34" s="13">
        <f t="shared" si="0"/>
        <v>0.22</v>
      </c>
      <c r="H34" s="6"/>
    </row>
    <row r="35" spans="2:8" x14ac:dyDescent="0.25">
      <c r="B35" s="7" t="s">
        <v>70</v>
      </c>
      <c r="C35" s="45" t="s">
        <v>38</v>
      </c>
      <c r="D35" s="7">
        <v>50</v>
      </c>
      <c r="E35" s="7">
        <v>1</v>
      </c>
      <c r="F35" s="13">
        <v>0.2</v>
      </c>
      <c r="G35" s="13">
        <f t="shared" si="0"/>
        <v>0.2</v>
      </c>
      <c r="H35" s="6"/>
    </row>
    <row r="36" spans="2:8" x14ac:dyDescent="0.25">
      <c r="B36" s="7" t="s">
        <v>70</v>
      </c>
      <c r="C36" s="45" t="s">
        <v>38</v>
      </c>
      <c r="D36" s="7">
        <v>50</v>
      </c>
      <c r="E36" s="7">
        <v>1</v>
      </c>
      <c r="F36" s="13">
        <v>0.13</v>
      </c>
      <c r="G36" s="13">
        <f t="shared" si="0"/>
        <v>0.13</v>
      </c>
      <c r="H36" s="6"/>
    </row>
    <row r="37" spans="2:8" x14ac:dyDescent="0.25">
      <c r="B37" s="7" t="s">
        <v>77</v>
      </c>
      <c r="C37" s="45" t="s">
        <v>36</v>
      </c>
      <c r="D37" s="7">
        <v>75</v>
      </c>
      <c r="E37" s="7">
        <v>1</v>
      </c>
      <c r="F37" s="13">
        <v>0.44</v>
      </c>
      <c r="G37" s="13">
        <f t="shared" si="0"/>
        <v>0.44</v>
      </c>
      <c r="H37" s="6"/>
    </row>
    <row r="38" spans="2:8" x14ac:dyDescent="0.25">
      <c r="B38" s="7" t="s">
        <v>77</v>
      </c>
      <c r="C38" s="45" t="s">
        <v>38</v>
      </c>
      <c r="D38" s="7">
        <v>100</v>
      </c>
      <c r="E38" s="7">
        <v>1</v>
      </c>
      <c r="F38" s="13">
        <v>2.4700000000000002</v>
      </c>
      <c r="G38" s="13">
        <f t="shared" si="0"/>
        <v>2.4700000000000002</v>
      </c>
      <c r="H38" s="6"/>
    </row>
    <row r="39" spans="2:8" x14ac:dyDescent="0.25">
      <c r="B39" s="7" t="s">
        <v>77</v>
      </c>
      <c r="C39" s="45" t="s">
        <v>39</v>
      </c>
      <c r="D39" s="7">
        <v>100</v>
      </c>
      <c r="E39" s="7">
        <v>1</v>
      </c>
      <c r="F39" s="13">
        <v>0.34</v>
      </c>
      <c r="G39" s="13">
        <f t="shared" si="0"/>
        <v>0.34</v>
      </c>
      <c r="H39" s="6"/>
    </row>
    <row r="40" spans="2:8" x14ac:dyDescent="0.25">
      <c r="B40" s="7" t="s">
        <v>77</v>
      </c>
      <c r="C40" s="45" t="s">
        <v>36</v>
      </c>
      <c r="D40" s="7">
        <v>100</v>
      </c>
      <c r="E40" s="7">
        <v>1</v>
      </c>
      <c r="F40" s="13">
        <v>0.56000000000000005</v>
      </c>
      <c r="G40" s="13">
        <f t="shared" si="0"/>
        <v>0.56000000000000005</v>
      </c>
      <c r="H40" s="6"/>
    </row>
    <row r="41" spans="2:8" x14ac:dyDescent="0.25">
      <c r="B41" s="7" t="s">
        <v>77</v>
      </c>
      <c r="C41" s="45" t="s">
        <v>39</v>
      </c>
      <c r="D41" s="7">
        <v>100</v>
      </c>
      <c r="E41" s="7">
        <v>1</v>
      </c>
      <c r="F41" s="13">
        <v>0.18</v>
      </c>
      <c r="G41" s="13">
        <f t="shared" si="0"/>
        <v>0.18</v>
      </c>
      <c r="H41" s="6"/>
    </row>
    <row r="42" spans="2:8" x14ac:dyDescent="0.25">
      <c r="B42" s="7" t="s">
        <v>77</v>
      </c>
      <c r="C42" s="45" t="s">
        <v>39</v>
      </c>
      <c r="D42" s="7">
        <v>75</v>
      </c>
      <c r="E42" s="7">
        <v>1</v>
      </c>
      <c r="F42" s="13">
        <v>0.46</v>
      </c>
      <c r="G42" s="13">
        <f t="shared" si="0"/>
        <v>0.46</v>
      </c>
      <c r="H42" s="6"/>
    </row>
    <row r="43" spans="2:8" x14ac:dyDescent="0.25">
      <c r="B43" s="7" t="s">
        <v>77</v>
      </c>
      <c r="C43" s="45" t="s">
        <v>39</v>
      </c>
      <c r="D43" s="7">
        <v>50</v>
      </c>
      <c r="E43" s="7">
        <v>1</v>
      </c>
      <c r="F43" s="13">
        <v>0.23</v>
      </c>
      <c r="G43" s="13">
        <f t="shared" si="0"/>
        <v>0.23</v>
      </c>
      <c r="H43" s="6"/>
    </row>
    <row r="44" spans="2:8" x14ac:dyDescent="0.25">
      <c r="B44" s="7" t="s">
        <v>77</v>
      </c>
      <c r="C44" s="45" t="s">
        <v>36</v>
      </c>
      <c r="D44" s="7">
        <v>75</v>
      </c>
      <c r="E44" s="7">
        <v>1</v>
      </c>
      <c r="F44" s="13">
        <v>1.3</v>
      </c>
      <c r="G44" s="13">
        <f t="shared" si="0"/>
        <v>1.3</v>
      </c>
      <c r="H44" s="6"/>
    </row>
    <row r="45" spans="2:8" x14ac:dyDescent="0.25">
      <c r="B45" s="7" t="s">
        <v>77</v>
      </c>
      <c r="C45" s="45" t="s">
        <v>39</v>
      </c>
      <c r="D45" s="7">
        <v>50</v>
      </c>
      <c r="E45" s="7">
        <v>1</v>
      </c>
      <c r="F45" s="13">
        <v>0.47</v>
      </c>
      <c r="G45" s="13">
        <f t="shared" si="0"/>
        <v>0.47</v>
      </c>
      <c r="H45" s="6"/>
    </row>
    <row r="46" spans="2:8" x14ac:dyDescent="0.25">
      <c r="B46" s="7" t="s">
        <v>77</v>
      </c>
      <c r="C46" s="45" t="s">
        <v>36</v>
      </c>
      <c r="D46" s="7">
        <v>50</v>
      </c>
      <c r="E46" s="7">
        <v>1</v>
      </c>
      <c r="F46" s="13">
        <v>0.4</v>
      </c>
      <c r="G46" s="13">
        <f t="shared" si="0"/>
        <v>0.4</v>
      </c>
      <c r="H46" s="6"/>
    </row>
    <row r="47" spans="2:8" x14ac:dyDescent="0.25">
      <c r="B47" s="7" t="s">
        <v>77</v>
      </c>
      <c r="C47" s="45" t="s">
        <v>39</v>
      </c>
      <c r="D47" s="7">
        <v>50</v>
      </c>
      <c r="E47" s="7">
        <v>1</v>
      </c>
      <c r="F47" s="13">
        <v>1.37</v>
      </c>
      <c r="G47" s="13">
        <f t="shared" si="0"/>
        <v>1.37</v>
      </c>
      <c r="H47" s="6"/>
    </row>
    <row r="48" spans="2:8" x14ac:dyDescent="0.25">
      <c r="B48" s="7" t="s">
        <v>77</v>
      </c>
      <c r="C48" s="45" t="s">
        <v>39</v>
      </c>
      <c r="D48" s="7">
        <v>75</v>
      </c>
      <c r="E48" s="7">
        <v>1</v>
      </c>
      <c r="F48" s="13">
        <v>0.28999999999999998</v>
      </c>
      <c r="G48" s="13">
        <f t="shared" si="0"/>
        <v>0.28999999999999998</v>
      </c>
      <c r="H48" s="6"/>
    </row>
    <row r="49" spans="2:8" x14ac:dyDescent="0.25">
      <c r="B49" s="7" t="s">
        <v>77</v>
      </c>
      <c r="C49" s="45" t="s">
        <v>36</v>
      </c>
      <c r="D49" s="7">
        <v>75</v>
      </c>
      <c r="E49" s="7">
        <v>1</v>
      </c>
      <c r="F49" s="13">
        <v>1.1599999999999999</v>
      </c>
      <c r="G49" s="13">
        <f t="shared" si="0"/>
        <v>1.1599999999999999</v>
      </c>
      <c r="H49" s="6"/>
    </row>
    <row r="50" spans="2:8" x14ac:dyDescent="0.25">
      <c r="B50" s="7" t="s">
        <v>77</v>
      </c>
      <c r="C50" s="45" t="s">
        <v>39</v>
      </c>
      <c r="D50" s="7">
        <v>75</v>
      </c>
      <c r="E50" s="7">
        <v>1</v>
      </c>
      <c r="F50" s="13">
        <v>0.55000000000000004</v>
      </c>
      <c r="G50" s="13">
        <f t="shared" si="0"/>
        <v>0.55000000000000004</v>
      </c>
      <c r="H50" s="6"/>
    </row>
    <row r="51" spans="2:8" x14ac:dyDescent="0.25">
      <c r="B51" s="7" t="s">
        <v>77</v>
      </c>
      <c r="C51" s="45" t="s">
        <v>36</v>
      </c>
      <c r="D51" s="7">
        <v>100</v>
      </c>
      <c r="E51" s="7">
        <v>1</v>
      </c>
      <c r="F51" s="13">
        <v>1.54</v>
      </c>
      <c r="G51" s="13">
        <f t="shared" si="0"/>
        <v>1.54</v>
      </c>
      <c r="H51" s="6"/>
    </row>
    <row r="52" spans="2:8" x14ac:dyDescent="0.25">
      <c r="B52" s="7" t="s">
        <v>77</v>
      </c>
      <c r="C52" s="45" t="s">
        <v>39</v>
      </c>
      <c r="D52" s="7">
        <v>100</v>
      </c>
      <c r="E52" s="7">
        <v>1</v>
      </c>
      <c r="F52" s="13">
        <v>0.3</v>
      </c>
      <c r="G52" s="13">
        <f t="shared" si="0"/>
        <v>0.3</v>
      </c>
      <c r="H52" s="6"/>
    </row>
    <row r="53" spans="2:8" x14ac:dyDescent="0.25">
      <c r="B53" s="7" t="s">
        <v>78</v>
      </c>
      <c r="C53" s="45" t="s">
        <v>38</v>
      </c>
      <c r="D53" s="7">
        <v>100</v>
      </c>
      <c r="E53" s="7">
        <v>1</v>
      </c>
      <c r="F53" s="13">
        <v>2.36</v>
      </c>
      <c r="G53" s="13">
        <f t="shared" si="0"/>
        <v>2.36</v>
      </c>
      <c r="H53" s="6"/>
    </row>
    <row r="54" spans="2:8" x14ac:dyDescent="0.25">
      <c r="B54" s="7" t="s">
        <v>78</v>
      </c>
      <c r="C54" s="45" t="s">
        <v>38</v>
      </c>
      <c r="D54" s="7">
        <v>100</v>
      </c>
      <c r="E54" s="7">
        <v>1</v>
      </c>
      <c r="F54" s="13">
        <v>2.15</v>
      </c>
      <c r="G54" s="13">
        <f t="shared" si="0"/>
        <v>2.15</v>
      </c>
      <c r="H54" s="6"/>
    </row>
    <row r="55" spans="2:8" x14ac:dyDescent="0.25">
      <c r="B55" s="7" t="s">
        <v>78</v>
      </c>
      <c r="C55" s="45" t="s">
        <v>39</v>
      </c>
      <c r="D55" s="7">
        <v>75</v>
      </c>
      <c r="E55" s="7">
        <v>1</v>
      </c>
      <c r="F55" s="13">
        <v>0.23</v>
      </c>
      <c r="G55" s="13">
        <f t="shared" si="0"/>
        <v>0.23</v>
      </c>
      <c r="H55" s="6"/>
    </row>
    <row r="56" spans="2:8" x14ac:dyDescent="0.25">
      <c r="B56" s="7" t="s">
        <v>78</v>
      </c>
      <c r="C56" s="45" t="s">
        <v>38</v>
      </c>
      <c r="D56" s="7">
        <v>75</v>
      </c>
      <c r="E56" s="7">
        <v>1</v>
      </c>
      <c r="F56" s="13">
        <v>1.23</v>
      </c>
      <c r="G56" s="13">
        <f t="shared" si="0"/>
        <v>1.23</v>
      </c>
      <c r="H56" s="6"/>
    </row>
    <row r="57" spans="2:8" x14ac:dyDescent="0.25">
      <c r="B57" s="7" t="s">
        <v>78</v>
      </c>
      <c r="C57" s="45" t="s">
        <v>38</v>
      </c>
      <c r="D57" s="7">
        <v>50</v>
      </c>
      <c r="E57" s="7">
        <v>1</v>
      </c>
      <c r="F57" s="13">
        <v>0.56000000000000005</v>
      </c>
      <c r="G57" s="13">
        <f t="shared" si="0"/>
        <v>0.56000000000000005</v>
      </c>
      <c r="H57" s="6"/>
    </row>
    <row r="58" spans="2:8" x14ac:dyDescent="0.25">
      <c r="B58" s="7" t="s">
        <v>78</v>
      </c>
      <c r="C58" s="45" t="s">
        <v>38</v>
      </c>
      <c r="D58" s="7">
        <v>50</v>
      </c>
      <c r="E58" s="7">
        <v>1</v>
      </c>
      <c r="F58" s="13">
        <v>0.34</v>
      </c>
      <c r="G58" s="13">
        <f t="shared" ref="G58:G120" si="1">F58*E58</f>
        <v>0.34</v>
      </c>
      <c r="H58" s="6"/>
    </row>
    <row r="59" spans="2:8" x14ac:dyDescent="0.25">
      <c r="B59" s="7" t="s">
        <v>78</v>
      </c>
      <c r="C59" s="45" t="s">
        <v>39</v>
      </c>
      <c r="D59" s="7">
        <v>50</v>
      </c>
      <c r="E59" s="7">
        <v>1</v>
      </c>
      <c r="F59" s="13">
        <v>1.91</v>
      </c>
      <c r="G59" s="13">
        <f t="shared" si="1"/>
        <v>1.91</v>
      </c>
      <c r="H59" s="6"/>
    </row>
    <row r="60" spans="2:8" x14ac:dyDescent="0.25">
      <c r="B60" s="7" t="s">
        <v>78</v>
      </c>
      <c r="C60" s="45" t="s">
        <v>36</v>
      </c>
      <c r="D60" s="7">
        <v>40</v>
      </c>
      <c r="E60" s="7">
        <v>1</v>
      </c>
      <c r="F60" s="13">
        <v>0.26</v>
      </c>
      <c r="G60" s="13">
        <f t="shared" si="1"/>
        <v>0.26</v>
      </c>
      <c r="H60" s="6"/>
    </row>
    <row r="61" spans="2:8" x14ac:dyDescent="0.25">
      <c r="B61" s="7" t="s">
        <v>78</v>
      </c>
      <c r="C61" s="45" t="s">
        <v>39</v>
      </c>
      <c r="D61" s="7">
        <v>40</v>
      </c>
      <c r="E61" s="7">
        <v>1</v>
      </c>
      <c r="F61" s="13">
        <v>0.57999999999999996</v>
      </c>
      <c r="G61" s="13">
        <f t="shared" si="1"/>
        <v>0.57999999999999996</v>
      </c>
      <c r="H61" s="6"/>
    </row>
    <row r="62" spans="2:8" x14ac:dyDescent="0.25">
      <c r="B62" s="7" t="s">
        <v>78</v>
      </c>
      <c r="C62" s="45" t="s">
        <v>39</v>
      </c>
      <c r="D62" s="7">
        <v>50</v>
      </c>
      <c r="E62" s="7">
        <v>1</v>
      </c>
      <c r="F62" s="13">
        <v>0.38</v>
      </c>
      <c r="G62" s="13">
        <f t="shared" si="1"/>
        <v>0.38</v>
      </c>
      <c r="H62" s="6"/>
    </row>
    <row r="63" spans="2:8" x14ac:dyDescent="0.25">
      <c r="B63" s="7" t="s">
        <v>78</v>
      </c>
      <c r="C63" s="45" t="s">
        <v>36</v>
      </c>
      <c r="D63" s="7">
        <v>75</v>
      </c>
      <c r="E63" s="7">
        <v>1</v>
      </c>
      <c r="F63" s="13">
        <v>0.5</v>
      </c>
      <c r="G63" s="13">
        <f t="shared" si="1"/>
        <v>0.5</v>
      </c>
      <c r="H63" s="6"/>
    </row>
    <row r="64" spans="2:8" x14ac:dyDescent="0.25">
      <c r="B64" s="7" t="s">
        <v>79</v>
      </c>
      <c r="C64" s="45" t="s">
        <v>39</v>
      </c>
      <c r="D64" s="7">
        <v>40</v>
      </c>
      <c r="E64" s="7">
        <v>1</v>
      </c>
      <c r="F64" s="13">
        <v>0.67</v>
      </c>
      <c r="G64" s="13">
        <f t="shared" ref="G64:G106" si="2">F64*E64</f>
        <v>0.67</v>
      </c>
      <c r="H64" s="6"/>
    </row>
    <row r="65" spans="2:8" x14ac:dyDescent="0.25">
      <c r="B65" s="7" t="s">
        <v>79</v>
      </c>
      <c r="C65" s="45" t="s">
        <v>36</v>
      </c>
      <c r="D65" s="7">
        <v>100</v>
      </c>
      <c r="E65" s="7">
        <v>1</v>
      </c>
      <c r="F65" s="13">
        <v>4.8499999999999996</v>
      </c>
      <c r="G65" s="13">
        <f t="shared" si="2"/>
        <v>4.8499999999999996</v>
      </c>
      <c r="H65" s="6"/>
    </row>
    <row r="66" spans="2:8" x14ac:dyDescent="0.25">
      <c r="B66" s="7" t="s">
        <v>79</v>
      </c>
      <c r="C66" s="45" t="s">
        <v>39</v>
      </c>
      <c r="D66" s="7">
        <v>50</v>
      </c>
      <c r="E66" s="7">
        <v>1</v>
      </c>
      <c r="F66" s="13">
        <v>0.57999999999999996</v>
      </c>
      <c r="G66" s="13">
        <f t="shared" si="2"/>
        <v>0.57999999999999996</v>
      </c>
      <c r="H66" s="6"/>
    </row>
    <row r="67" spans="2:8" x14ac:dyDescent="0.25">
      <c r="B67" s="7" t="s">
        <v>79</v>
      </c>
      <c r="C67" s="45" t="s">
        <v>36</v>
      </c>
      <c r="D67" s="7">
        <v>100</v>
      </c>
      <c r="E67" s="7">
        <v>1</v>
      </c>
      <c r="F67" s="13">
        <v>0.81</v>
      </c>
      <c r="G67" s="13">
        <f t="shared" si="2"/>
        <v>0.81</v>
      </c>
      <c r="H67" s="6"/>
    </row>
    <row r="68" spans="2:8" x14ac:dyDescent="0.25">
      <c r="B68" s="7" t="s">
        <v>79</v>
      </c>
      <c r="C68" s="45" t="s">
        <v>39</v>
      </c>
      <c r="D68" s="7">
        <v>75</v>
      </c>
      <c r="E68" s="7">
        <v>1</v>
      </c>
      <c r="F68" s="13">
        <v>0.49</v>
      </c>
      <c r="G68" s="13">
        <f t="shared" si="2"/>
        <v>0.49</v>
      </c>
      <c r="H68" s="6"/>
    </row>
    <row r="69" spans="2:8" x14ac:dyDescent="0.25">
      <c r="B69" s="7" t="s">
        <v>79</v>
      </c>
      <c r="C69" s="45" t="s">
        <v>38</v>
      </c>
      <c r="D69" s="7">
        <v>75</v>
      </c>
      <c r="E69" s="7">
        <v>1</v>
      </c>
      <c r="F69" s="13">
        <v>0.3</v>
      </c>
      <c r="G69" s="13">
        <f t="shared" si="2"/>
        <v>0.3</v>
      </c>
      <c r="H69" s="6"/>
    </row>
    <row r="70" spans="2:8" x14ac:dyDescent="0.25">
      <c r="B70" s="7" t="s">
        <v>79</v>
      </c>
      <c r="C70" s="45" t="s">
        <v>39</v>
      </c>
      <c r="D70" s="7">
        <v>75</v>
      </c>
      <c r="E70" s="7">
        <v>1</v>
      </c>
      <c r="F70" s="13">
        <v>0.31</v>
      </c>
      <c r="G70" s="13">
        <f t="shared" si="2"/>
        <v>0.31</v>
      </c>
      <c r="H70" s="6"/>
    </row>
    <row r="71" spans="2:8" x14ac:dyDescent="0.25">
      <c r="B71" s="7" t="s">
        <v>79</v>
      </c>
      <c r="C71" s="45" t="s">
        <v>36</v>
      </c>
      <c r="D71" s="7">
        <v>75</v>
      </c>
      <c r="E71" s="7">
        <v>1</v>
      </c>
      <c r="F71" s="13">
        <v>3.29</v>
      </c>
      <c r="G71" s="13">
        <f t="shared" si="2"/>
        <v>3.29</v>
      </c>
      <c r="H71" s="6"/>
    </row>
    <row r="72" spans="2:8" x14ac:dyDescent="0.25">
      <c r="B72" s="7" t="s">
        <v>79</v>
      </c>
      <c r="C72" s="45" t="s">
        <v>36</v>
      </c>
      <c r="D72" s="7">
        <v>50</v>
      </c>
      <c r="E72" s="7">
        <v>1</v>
      </c>
      <c r="F72" s="13">
        <v>2.94</v>
      </c>
      <c r="G72" s="13">
        <f t="shared" si="2"/>
        <v>2.94</v>
      </c>
      <c r="H72" s="6"/>
    </row>
    <row r="73" spans="2:8" x14ac:dyDescent="0.25">
      <c r="B73" s="7" t="s">
        <v>79</v>
      </c>
      <c r="C73" s="45" t="s">
        <v>36</v>
      </c>
      <c r="D73" s="7">
        <v>50</v>
      </c>
      <c r="E73" s="7">
        <v>1</v>
      </c>
      <c r="F73" s="13">
        <v>4.84</v>
      </c>
      <c r="G73" s="13">
        <f t="shared" si="2"/>
        <v>4.84</v>
      </c>
      <c r="H73" s="6"/>
    </row>
    <row r="74" spans="2:8" x14ac:dyDescent="0.25">
      <c r="B74" s="7" t="s">
        <v>79</v>
      </c>
      <c r="C74" s="45" t="s">
        <v>39</v>
      </c>
      <c r="D74" s="7">
        <v>50</v>
      </c>
      <c r="E74" s="7">
        <v>1</v>
      </c>
      <c r="F74" s="13">
        <v>1.56</v>
      </c>
      <c r="G74" s="13">
        <f t="shared" si="2"/>
        <v>1.56</v>
      </c>
      <c r="H74" s="6"/>
    </row>
    <row r="75" spans="2:8" x14ac:dyDescent="0.25">
      <c r="B75" s="7" t="s">
        <v>79</v>
      </c>
      <c r="C75" s="45" t="s">
        <v>39</v>
      </c>
      <c r="D75" s="7">
        <v>40</v>
      </c>
      <c r="E75" s="7">
        <v>1</v>
      </c>
      <c r="F75" s="13">
        <v>0.63</v>
      </c>
      <c r="G75" s="13">
        <f t="shared" ref="G75:G82" si="3">F75*E75</f>
        <v>0.63</v>
      </c>
      <c r="H75" s="6"/>
    </row>
    <row r="76" spans="2:8" x14ac:dyDescent="0.25">
      <c r="B76" s="7" t="s">
        <v>79</v>
      </c>
      <c r="C76" s="45" t="s">
        <v>38</v>
      </c>
      <c r="D76" s="7">
        <v>50</v>
      </c>
      <c r="E76" s="7">
        <v>1</v>
      </c>
      <c r="F76" s="13">
        <v>1.4</v>
      </c>
      <c r="G76" s="13">
        <f t="shared" si="3"/>
        <v>1.4</v>
      </c>
      <c r="H76" s="6"/>
    </row>
    <row r="77" spans="2:8" x14ac:dyDescent="0.25">
      <c r="B77" s="7" t="s">
        <v>79</v>
      </c>
      <c r="C77" s="45" t="s">
        <v>39</v>
      </c>
      <c r="D77" s="7">
        <v>40</v>
      </c>
      <c r="E77" s="7">
        <v>1</v>
      </c>
      <c r="F77" s="14">
        <v>1.28</v>
      </c>
      <c r="G77" s="13">
        <f t="shared" si="3"/>
        <v>1.28</v>
      </c>
      <c r="H77" s="6"/>
    </row>
    <row r="78" spans="2:8" x14ac:dyDescent="0.25">
      <c r="B78" s="7" t="s">
        <v>79</v>
      </c>
      <c r="C78" s="45" t="s">
        <v>39</v>
      </c>
      <c r="D78" s="7">
        <v>50</v>
      </c>
      <c r="E78" s="7">
        <v>1</v>
      </c>
      <c r="F78" s="13">
        <v>2.2599999999999998</v>
      </c>
      <c r="G78" s="13">
        <f t="shared" si="3"/>
        <v>2.2599999999999998</v>
      </c>
      <c r="H78" s="6"/>
    </row>
    <row r="79" spans="2:8" x14ac:dyDescent="0.25">
      <c r="B79" s="7" t="s">
        <v>79</v>
      </c>
      <c r="C79" s="45" t="s">
        <v>38</v>
      </c>
      <c r="D79" s="7">
        <v>40</v>
      </c>
      <c r="E79" s="7">
        <v>1</v>
      </c>
      <c r="F79" s="14">
        <v>0.54</v>
      </c>
      <c r="G79" s="13">
        <f t="shared" si="3"/>
        <v>0.54</v>
      </c>
      <c r="H79" s="6"/>
    </row>
    <row r="80" spans="2:8" x14ac:dyDescent="0.25">
      <c r="B80" s="7" t="s">
        <v>80</v>
      </c>
      <c r="C80" s="45" t="s">
        <v>39</v>
      </c>
      <c r="D80" s="7">
        <v>100</v>
      </c>
      <c r="E80" s="7">
        <v>1</v>
      </c>
      <c r="F80" s="13">
        <v>9.93</v>
      </c>
      <c r="G80" s="13">
        <f t="shared" si="3"/>
        <v>9.93</v>
      </c>
      <c r="H80" s="6"/>
    </row>
    <row r="81" spans="2:8" x14ac:dyDescent="0.25">
      <c r="B81" s="7" t="s">
        <v>80</v>
      </c>
      <c r="C81" s="45" t="s">
        <v>38</v>
      </c>
      <c r="D81" s="7">
        <v>100</v>
      </c>
      <c r="E81" s="7">
        <v>1</v>
      </c>
      <c r="F81" s="13">
        <v>2.27</v>
      </c>
      <c r="G81" s="13">
        <f t="shared" si="3"/>
        <v>2.27</v>
      </c>
      <c r="H81" s="6"/>
    </row>
    <row r="82" spans="2:8" x14ac:dyDescent="0.25">
      <c r="B82" s="7" t="s">
        <v>80</v>
      </c>
      <c r="C82" s="45" t="s">
        <v>39</v>
      </c>
      <c r="D82" s="7">
        <v>75</v>
      </c>
      <c r="E82" s="7">
        <v>1</v>
      </c>
      <c r="F82" s="13">
        <v>0.28999999999999998</v>
      </c>
      <c r="G82" s="13">
        <f t="shared" si="3"/>
        <v>0.28999999999999998</v>
      </c>
      <c r="H82" s="6"/>
    </row>
    <row r="83" spans="2:8" x14ac:dyDescent="0.25">
      <c r="B83" s="7" t="s">
        <v>80</v>
      </c>
      <c r="C83" s="45" t="s">
        <v>38</v>
      </c>
      <c r="D83" s="7">
        <v>75</v>
      </c>
      <c r="E83" s="7">
        <v>1</v>
      </c>
      <c r="F83" s="13">
        <v>2.5</v>
      </c>
      <c r="G83" s="13">
        <f t="shared" si="2"/>
        <v>2.5</v>
      </c>
      <c r="H83" s="6"/>
    </row>
    <row r="84" spans="2:8" x14ac:dyDescent="0.25">
      <c r="B84" s="7" t="s">
        <v>80</v>
      </c>
      <c r="C84" s="45" t="s">
        <v>39</v>
      </c>
      <c r="D84" s="7">
        <v>50</v>
      </c>
      <c r="E84" s="7">
        <v>1</v>
      </c>
      <c r="F84" s="13">
        <v>2.2000000000000002</v>
      </c>
      <c r="G84" s="13">
        <f t="shared" si="2"/>
        <v>2.2000000000000002</v>
      </c>
      <c r="H84" s="6"/>
    </row>
    <row r="85" spans="2:8" x14ac:dyDescent="0.25">
      <c r="B85" s="7" t="s">
        <v>80</v>
      </c>
      <c r="C85" s="45" t="s">
        <v>38</v>
      </c>
      <c r="D85" s="7">
        <v>40</v>
      </c>
      <c r="E85" s="7">
        <v>1</v>
      </c>
      <c r="F85" s="13">
        <v>0.2</v>
      </c>
      <c r="G85" s="13">
        <f t="shared" si="2"/>
        <v>0.2</v>
      </c>
      <c r="H85" s="6"/>
    </row>
    <row r="86" spans="2:8" x14ac:dyDescent="0.25">
      <c r="B86" s="7" t="s">
        <v>80</v>
      </c>
      <c r="C86" s="45" t="s">
        <v>38</v>
      </c>
      <c r="D86" s="7">
        <v>50</v>
      </c>
      <c r="E86" s="7">
        <v>1</v>
      </c>
      <c r="F86" s="13">
        <v>0.36</v>
      </c>
      <c r="G86" s="13">
        <f t="shared" si="2"/>
        <v>0.36</v>
      </c>
      <c r="H86" s="6"/>
    </row>
    <row r="87" spans="2:8" x14ac:dyDescent="0.25">
      <c r="B87" s="7" t="s">
        <v>81</v>
      </c>
      <c r="C87" s="45" t="s">
        <v>36</v>
      </c>
      <c r="D87" s="7">
        <v>100</v>
      </c>
      <c r="E87" s="7">
        <v>1</v>
      </c>
      <c r="F87" s="13">
        <v>7.75</v>
      </c>
      <c r="G87" s="13">
        <f t="shared" si="2"/>
        <v>7.75</v>
      </c>
      <c r="H87" s="6"/>
    </row>
    <row r="88" spans="2:8" x14ac:dyDescent="0.25">
      <c r="B88" s="7" t="s">
        <v>81</v>
      </c>
      <c r="C88" s="45" t="s">
        <v>39</v>
      </c>
      <c r="D88" s="7">
        <v>100</v>
      </c>
      <c r="E88" s="7">
        <v>1</v>
      </c>
      <c r="F88" s="13">
        <v>0.43</v>
      </c>
      <c r="G88" s="13">
        <f t="shared" si="2"/>
        <v>0.43</v>
      </c>
      <c r="H88" s="6"/>
    </row>
    <row r="89" spans="2:8" x14ac:dyDescent="0.25">
      <c r="B89" s="7" t="s">
        <v>81</v>
      </c>
      <c r="C89" s="45" t="s">
        <v>39</v>
      </c>
      <c r="D89" s="7">
        <v>50</v>
      </c>
      <c r="E89" s="7">
        <v>1</v>
      </c>
      <c r="F89" s="13">
        <v>0.68</v>
      </c>
      <c r="G89" s="13">
        <f t="shared" si="2"/>
        <v>0.68</v>
      </c>
      <c r="H89" s="6"/>
    </row>
    <row r="90" spans="2:8" x14ac:dyDescent="0.25">
      <c r="B90" s="7" t="s">
        <v>81</v>
      </c>
      <c r="C90" s="45" t="s">
        <v>39</v>
      </c>
      <c r="D90" s="7">
        <v>40</v>
      </c>
      <c r="E90" s="7">
        <v>1</v>
      </c>
      <c r="F90" s="13">
        <v>2.04</v>
      </c>
      <c r="G90" s="13">
        <f t="shared" ref="G90:G92" si="4">F90*E90</f>
        <v>2.04</v>
      </c>
      <c r="H90" s="6"/>
    </row>
    <row r="91" spans="2:8" x14ac:dyDescent="0.25">
      <c r="B91" s="7" t="s">
        <v>81</v>
      </c>
      <c r="C91" s="45" t="s">
        <v>36</v>
      </c>
      <c r="D91" s="7">
        <v>50</v>
      </c>
      <c r="E91" s="7">
        <v>1</v>
      </c>
      <c r="F91" s="13">
        <v>8</v>
      </c>
      <c r="G91" s="13">
        <f t="shared" si="4"/>
        <v>8</v>
      </c>
      <c r="H91" s="6"/>
    </row>
    <row r="92" spans="2:8" x14ac:dyDescent="0.25">
      <c r="B92" s="7" t="s">
        <v>81</v>
      </c>
      <c r="C92" s="45" t="s">
        <v>39</v>
      </c>
      <c r="D92" s="7">
        <v>40</v>
      </c>
      <c r="E92" s="7">
        <v>2</v>
      </c>
      <c r="F92" s="13">
        <v>0.34</v>
      </c>
      <c r="G92" s="13">
        <f t="shared" si="4"/>
        <v>0.68</v>
      </c>
      <c r="H92" s="6"/>
    </row>
    <row r="93" spans="2:8" x14ac:dyDescent="0.25">
      <c r="B93" s="7" t="s">
        <v>81</v>
      </c>
      <c r="C93" s="45" t="s">
        <v>39</v>
      </c>
      <c r="D93" s="7">
        <v>100</v>
      </c>
      <c r="E93" s="7">
        <v>2</v>
      </c>
      <c r="F93" s="13">
        <v>0.27</v>
      </c>
      <c r="G93" s="13">
        <f t="shared" si="2"/>
        <v>0.54</v>
      </c>
      <c r="H93" s="6"/>
    </row>
    <row r="94" spans="2:8" x14ac:dyDescent="0.25">
      <c r="B94" s="7" t="s">
        <v>81</v>
      </c>
      <c r="C94" s="45" t="s">
        <v>39</v>
      </c>
      <c r="D94" s="7">
        <v>75</v>
      </c>
      <c r="E94" s="7">
        <v>1</v>
      </c>
      <c r="F94" s="13">
        <v>0.43</v>
      </c>
      <c r="G94" s="13">
        <f t="shared" si="2"/>
        <v>0.43</v>
      </c>
      <c r="H94" s="6"/>
    </row>
    <row r="95" spans="2:8" x14ac:dyDescent="0.25">
      <c r="B95" s="7" t="s">
        <v>81</v>
      </c>
      <c r="C95" s="45" t="s">
        <v>39</v>
      </c>
      <c r="D95" s="7">
        <v>50</v>
      </c>
      <c r="E95" s="7">
        <v>1</v>
      </c>
      <c r="F95" s="13">
        <v>2.27</v>
      </c>
      <c r="G95" s="13">
        <f t="shared" si="2"/>
        <v>2.27</v>
      </c>
      <c r="H95" s="6"/>
    </row>
    <row r="96" spans="2:8" x14ac:dyDescent="0.25">
      <c r="B96" s="7" t="s">
        <v>81</v>
      </c>
      <c r="C96" s="45" t="s">
        <v>38</v>
      </c>
      <c r="D96" s="7">
        <v>50</v>
      </c>
      <c r="E96" s="7">
        <v>1</v>
      </c>
      <c r="F96" s="13">
        <v>1.23</v>
      </c>
      <c r="G96" s="13">
        <f t="shared" ref="G96:G98" si="5">F96*E96</f>
        <v>1.23</v>
      </c>
      <c r="H96" s="6"/>
    </row>
    <row r="97" spans="2:8" x14ac:dyDescent="0.25">
      <c r="B97" s="7" t="s">
        <v>81</v>
      </c>
      <c r="C97" s="45" t="s">
        <v>36</v>
      </c>
      <c r="D97" s="7">
        <v>40</v>
      </c>
      <c r="E97" s="7">
        <v>1</v>
      </c>
      <c r="F97" s="13">
        <v>0.18</v>
      </c>
      <c r="G97" s="13">
        <f t="shared" si="5"/>
        <v>0.18</v>
      </c>
      <c r="H97" s="6"/>
    </row>
    <row r="98" spans="2:8" x14ac:dyDescent="0.25">
      <c r="B98" s="7" t="s">
        <v>81</v>
      </c>
      <c r="C98" s="45" t="s">
        <v>39</v>
      </c>
      <c r="D98" s="7">
        <v>40</v>
      </c>
      <c r="E98" s="7">
        <v>2</v>
      </c>
      <c r="F98" s="13">
        <v>0.37</v>
      </c>
      <c r="G98" s="13">
        <f t="shared" si="5"/>
        <v>0.74</v>
      </c>
      <c r="H98" s="6"/>
    </row>
    <row r="99" spans="2:8" x14ac:dyDescent="0.25">
      <c r="B99" s="7" t="s">
        <v>81</v>
      </c>
      <c r="C99" s="45" t="s">
        <v>38</v>
      </c>
      <c r="D99" s="7">
        <v>40</v>
      </c>
      <c r="E99" s="7">
        <v>1</v>
      </c>
      <c r="F99" s="13">
        <v>0.55000000000000004</v>
      </c>
      <c r="G99" s="13">
        <f t="shared" si="2"/>
        <v>0.55000000000000004</v>
      </c>
      <c r="H99" s="6"/>
    </row>
    <row r="100" spans="2:8" x14ac:dyDescent="0.25">
      <c r="B100" s="7" t="s">
        <v>81</v>
      </c>
      <c r="C100" s="45" t="s">
        <v>39</v>
      </c>
      <c r="D100" s="7">
        <v>100</v>
      </c>
      <c r="E100" s="7">
        <v>2</v>
      </c>
      <c r="F100" s="13">
        <v>0.6</v>
      </c>
      <c r="G100" s="13">
        <f t="shared" si="2"/>
        <v>1.2</v>
      </c>
      <c r="H100" s="6"/>
    </row>
    <row r="101" spans="2:8" x14ac:dyDescent="0.25">
      <c r="B101" s="7" t="s">
        <v>81</v>
      </c>
      <c r="C101" s="45" t="s">
        <v>39</v>
      </c>
      <c r="D101" s="7">
        <v>100</v>
      </c>
      <c r="E101" s="7">
        <v>1</v>
      </c>
      <c r="F101" s="13">
        <v>1.1000000000000001</v>
      </c>
      <c r="G101" s="13">
        <f t="shared" si="2"/>
        <v>1.1000000000000001</v>
      </c>
      <c r="H101" s="6"/>
    </row>
    <row r="102" spans="2:8" x14ac:dyDescent="0.25">
      <c r="B102" s="7" t="s">
        <v>81</v>
      </c>
      <c r="C102" s="45" t="s">
        <v>38</v>
      </c>
      <c r="D102" s="7">
        <v>100</v>
      </c>
      <c r="E102" s="7">
        <v>1</v>
      </c>
      <c r="F102" s="13">
        <v>0.65</v>
      </c>
      <c r="G102" s="13">
        <f t="shared" ref="G102:G104" si="6">F102*E102</f>
        <v>0.65</v>
      </c>
      <c r="H102" s="6"/>
    </row>
    <row r="103" spans="2:8" x14ac:dyDescent="0.25">
      <c r="B103" s="7" t="s">
        <v>81</v>
      </c>
      <c r="C103" s="45" t="s">
        <v>38</v>
      </c>
      <c r="D103" s="7">
        <v>75</v>
      </c>
      <c r="E103" s="7">
        <v>1</v>
      </c>
      <c r="F103" s="13">
        <v>1.67</v>
      </c>
      <c r="G103" s="13">
        <f t="shared" si="6"/>
        <v>1.67</v>
      </c>
      <c r="H103" s="6"/>
    </row>
    <row r="104" spans="2:8" x14ac:dyDescent="0.25">
      <c r="B104" s="7" t="s">
        <v>81</v>
      </c>
      <c r="C104" s="45" t="s">
        <v>39</v>
      </c>
      <c r="D104" s="7">
        <v>50</v>
      </c>
      <c r="E104" s="7">
        <v>2</v>
      </c>
      <c r="F104" s="13">
        <v>0.35</v>
      </c>
      <c r="G104" s="13">
        <f t="shared" si="6"/>
        <v>0.7</v>
      </c>
      <c r="H104" s="6"/>
    </row>
    <row r="105" spans="2:8" x14ac:dyDescent="0.25">
      <c r="B105" s="7" t="s">
        <v>81</v>
      </c>
      <c r="C105" s="45" t="s">
        <v>36</v>
      </c>
      <c r="D105" s="7">
        <v>50</v>
      </c>
      <c r="E105" s="7">
        <v>2</v>
      </c>
      <c r="F105" s="13">
        <v>0.18</v>
      </c>
      <c r="G105" s="13">
        <f t="shared" si="2"/>
        <v>0.36</v>
      </c>
      <c r="H105" s="6"/>
    </row>
    <row r="106" spans="2:8" x14ac:dyDescent="0.25">
      <c r="B106" s="7" t="s">
        <v>81</v>
      </c>
      <c r="C106" s="45" t="s">
        <v>39</v>
      </c>
      <c r="D106" s="7">
        <v>40</v>
      </c>
      <c r="E106" s="7">
        <v>2</v>
      </c>
      <c r="F106" s="13">
        <v>0.24</v>
      </c>
      <c r="G106" s="13">
        <f t="shared" si="2"/>
        <v>0.48</v>
      </c>
      <c r="H106" s="6"/>
    </row>
    <row r="107" spans="2:8" x14ac:dyDescent="0.25">
      <c r="B107" s="7" t="s">
        <v>81</v>
      </c>
      <c r="C107" s="45" t="s">
        <v>39</v>
      </c>
      <c r="D107" s="7">
        <v>100</v>
      </c>
      <c r="E107" s="7">
        <v>1</v>
      </c>
      <c r="F107" s="13">
        <v>1.67</v>
      </c>
      <c r="G107" s="13">
        <f t="shared" si="1"/>
        <v>1.67</v>
      </c>
      <c r="H107" s="6"/>
    </row>
    <row r="108" spans="2:8" x14ac:dyDescent="0.25">
      <c r="B108" s="7" t="s">
        <v>81</v>
      </c>
      <c r="C108" s="45" t="s">
        <v>39</v>
      </c>
      <c r="D108" s="7">
        <v>100</v>
      </c>
      <c r="E108" s="7">
        <v>1</v>
      </c>
      <c r="F108" s="13">
        <v>1.02</v>
      </c>
      <c r="G108" s="13">
        <f t="shared" si="1"/>
        <v>1.02</v>
      </c>
      <c r="H108" s="6"/>
    </row>
    <row r="109" spans="2:8" x14ac:dyDescent="0.25">
      <c r="B109" s="7" t="s">
        <v>81</v>
      </c>
      <c r="C109" s="45" t="s">
        <v>38</v>
      </c>
      <c r="D109" s="7">
        <v>75</v>
      </c>
      <c r="E109" s="7">
        <v>1</v>
      </c>
      <c r="F109" s="13">
        <v>5.36</v>
      </c>
      <c r="G109" s="13">
        <f t="shared" si="1"/>
        <v>5.36</v>
      </c>
      <c r="H109" s="6"/>
    </row>
    <row r="110" spans="2:8" x14ac:dyDescent="0.25">
      <c r="B110" s="7" t="s">
        <v>81</v>
      </c>
      <c r="C110" s="45" t="s">
        <v>39</v>
      </c>
      <c r="D110" s="7">
        <v>50</v>
      </c>
      <c r="E110" s="7">
        <v>1</v>
      </c>
      <c r="F110" s="13">
        <v>0.91</v>
      </c>
      <c r="G110" s="13">
        <f t="shared" si="1"/>
        <v>0.91</v>
      </c>
      <c r="H110" s="6"/>
    </row>
    <row r="111" spans="2:8" x14ac:dyDescent="0.25">
      <c r="B111" s="7" t="s">
        <v>81</v>
      </c>
      <c r="C111" s="45" t="s">
        <v>38</v>
      </c>
      <c r="D111" s="7">
        <v>50</v>
      </c>
      <c r="E111" s="7">
        <v>1</v>
      </c>
      <c r="F111" s="13">
        <v>1.06</v>
      </c>
      <c r="G111" s="13">
        <f t="shared" si="1"/>
        <v>1.06</v>
      </c>
      <c r="H111" s="6"/>
    </row>
    <row r="112" spans="2:8" x14ac:dyDescent="0.25">
      <c r="B112" s="7" t="s">
        <v>81</v>
      </c>
      <c r="C112" s="45" t="s">
        <v>38</v>
      </c>
      <c r="D112" s="7">
        <v>40</v>
      </c>
      <c r="E112" s="7">
        <v>1</v>
      </c>
      <c r="F112" s="13">
        <v>0.57999999999999996</v>
      </c>
      <c r="G112" s="13">
        <f t="shared" si="1"/>
        <v>0.57999999999999996</v>
      </c>
      <c r="H112" s="6"/>
    </row>
    <row r="113" spans="2:8" x14ac:dyDescent="0.25">
      <c r="B113" s="7" t="s">
        <v>81</v>
      </c>
      <c r="C113" s="45" t="s">
        <v>39</v>
      </c>
      <c r="D113" s="7">
        <v>40</v>
      </c>
      <c r="E113" s="7">
        <v>1</v>
      </c>
      <c r="F113" s="13">
        <v>0.59</v>
      </c>
      <c r="G113" s="13">
        <f t="shared" si="1"/>
        <v>0.59</v>
      </c>
      <c r="H113" s="6"/>
    </row>
    <row r="114" spans="2:8" x14ac:dyDescent="0.25">
      <c r="B114" s="7" t="s">
        <v>81</v>
      </c>
      <c r="C114" s="45" t="s">
        <v>39</v>
      </c>
      <c r="D114" s="7">
        <v>40</v>
      </c>
      <c r="E114" s="7">
        <v>1</v>
      </c>
      <c r="F114" s="13">
        <v>2.27</v>
      </c>
      <c r="G114" s="13">
        <f t="shared" si="1"/>
        <v>2.27</v>
      </c>
      <c r="H114" s="6"/>
    </row>
    <row r="115" spans="2:8" x14ac:dyDescent="0.25">
      <c r="B115" s="7" t="s">
        <v>81</v>
      </c>
      <c r="C115" s="45" t="s">
        <v>36</v>
      </c>
      <c r="D115" s="7">
        <v>40</v>
      </c>
      <c r="E115" s="7">
        <v>1</v>
      </c>
      <c r="F115" s="13">
        <v>2.54</v>
      </c>
      <c r="G115" s="13">
        <f t="shared" si="1"/>
        <v>2.54</v>
      </c>
      <c r="H115" s="6"/>
    </row>
    <row r="116" spans="2:8" x14ac:dyDescent="0.25">
      <c r="B116" s="7" t="s">
        <v>69</v>
      </c>
      <c r="C116" s="45" t="s">
        <v>36</v>
      </c>
      <c r="D116" s="7">
        <v>100</v>
      </c>
      <c r="E116" s="7">
        <v>2</v>
      </c>
      <c r="F116" s="13">
        <v>0.5</v>
      </c>
      <c r="G116" s="13">
        <f t="shared" si="1"/>
        <v>1</v>
      </c>
      <c r="H116" s="6"/>
    </row>
    <row r="117" spans="2:8" x14ac:dyDescent="0.25">
      <c r="B117" s="7" t="s">
        <v>69</v>
      </c>
      <c r="C117" s="45" t="s">
        <v>39</v>
      </c>
      <c r="D117" s="7">
        <v>100</v>
      </c>
      <c r="E117" s="7"/>
      <c r="F117" s="13">
        <v>0.8</v>
      </c>
      <c r="G117" s="13">
        <f t="shared" si="1"/>
        <v>0</v>
      </c>
      <c r="H117" s="6"/>
    </row>
    <row r="118" spans="2:8" x14ac:dyDescent="0.25">
      <c r="B118" s="7" t="s">
        <v>69</v>
      </c>
      <c r="C118" s="45" t="s">
        <v>38</v>
      </c>
      <c r="D118" s="7">
        <v>100</v>
      </c>
      <c r="E118" s="7"/>
      <c r="F118" s="13">
        <v>3.16</v>
      </c>
      <c r="G118" s="13">
        <f t="shared" si="1"/>
        <v>0</v>
      </c>
      <c r="H118" s="6"/>
    </row>
    <row r="119" spans="2:8" x14ac:dyDescent="0.25">
      <c r="B119" s="7" t="s">
        <v>69</v>
      </c>
      <c r="C119" s="45" t="s">
        <v>39</v>
      </c>
      <c r="D119" s="7">
        <v>100</v>
      </c>
      <c r="E119" s="7">
        <v>1</v>
      </c>
      <c r="F119" s="13">
        <v>0.4</v>
      </c>
      <c r="G119" s="13">
        <f t="shared" si="1"/>
        <v>0.4</v>
      </c>
      <c r="H119" s="6"/>
    </row>
    <row r="120" spans="2:8" x14ac:dyDescent="0.25">
      <c r="B120" s="7" t="s">
        <v>69</v>
      </c>
      <c r="C120" s="45" t="s">
        <v>39</v>
      </c>
      <c r="D120" s="7">
        <v>75</v>
      </c>
      <c r="E120" s="7">
        <v>2</v>
      </c>
      <c r="F120" s="13">
        <v>0.4</v>
      </c>
      <c r="G120" s="13">
        <f t="shared" si="1"/>
        <v>0.8</v>
      </c>
      <c r="H120" s="6"/>
    </row>
    <row r="121" spans="2:8" x14ac:dyDescent="0.25">
      <c r="B121" s="7" t="s">
        <v>69</v>
      </c>
      <c r="C121" s="45" t="s">
        <v>39</v>
      </c>
      <c r="D121" s="7">
        <v>50</v>
      </c>
      <c r="E121" s="7">
        <v>2</v>
      </c>
      <c r="F121" s="13">
        <v>0.4</v>
      </c>
      <c r="G121" s="13">
        <f t="shared" ref="G121:G151" si="7">F121*E121</f>
        <v>0.8</v>
      </c>
      <c r="H121" s="6"/>
    </row>
    <row r="122" spans="2:8" x14ac:dyDescent="0.25">
      <c r="B122" s="7" t="s">
        <v>69</v>
      </c>
      <c r="C122" s="45" t="s">
        <v>36</v>
      </c>
      <c r="D122" s="7">
        <v>50</v>
      </c>
      <c r="E122" s="7">
        <v>2</v>
      </c>
      <c r="F122" s="13">
        <v>0.21</v>
      </c>
      <c r="G122" s="13">
        <f t="shared" si="7"/>
        <v>0.42</v>
      </c>
      <c r="H122" s="6"/>
    </row>
    <row r="123" spans="2:8" x14ac:dyDescent="0.25">
      <c r="B123" s="7" t="s">
        <v>69</v>
      </c>
      <c r="C123" s="45" t="s">
        <v>36</v>
      </c>
      <c r="D123" s="7">
        <v>40</v>
      </c>
      <c r="E123" s="7">
        <v>2</v>
      </c>
      <c r="F123" s="13">
        <v>0.45</v>
      </c>
      <c r="G123" s="13">
        <f t="shared" si="7"/>
        <v>0.9</v>
      </c>
      <c r="H123" s="6"/>
    </row>
    <row r="124" spans="2:8" x14ac:dyDescent="0.25">
      <c r="B124" s="7" t="s">
        <v>74</v>
      </c>
      <c r="C124" s="45" t="s">
        <v>38</v>
      </c>
      <c r="D124" s="7">
        <v>100</v>
      </c>
      <c r="E124" s="7">
        <v>1</v>
      </c>
      <c r="F124" s="13">
        <v>5.12</v>
      </c>
      <c r="G124" s="13">
        <f t="shared" si="7"/>
        <v>5.12</v>
      </c>
      <c r="H124" s="6"/>
    </row>
    <row r="125" spans="2:8" x14ac:dyDescent="0.25">
      <c r="B125" s="7" t="s">
        <v>74</v>
      </c>
      <c r="C125" s="45" t="s">
        <v>39</v>
      </c>
      <c r="D125" s="7">
        <v>100</v>
      </c>
      <c r="E125" s="7">
        <v>1</v>
      </c>
      <c r="F125" s="13">
        <v>3.75</v>
      </c>
      <c r="G125" s="13">
        <f t="shared" si="7"/>
        <v>3.75</v>
      </c>
      <c r="H125" s="6"/>
    </row>
    <row r="126" spans="2:8" x14ac:dyDescent="0.25">
      <c r="B126" s="7" t="s">
        <v>74</v>
      </c>
      <c r="C126" s="45" t="s">
        <v>39</v>
      </c>
      <c r="D126" s="7">
        <v>75</v>
      </c>
      <c r="E126" s="7">
        <v>1</v>
      </c>
      <c r="F126" s="13">
        <v>1</v>
      </c>
      <c r="G126" s="13">
        <f t="shared" si="7"/>
        <v>1</v>
      </c>
      <c r="H126" s="6"/>
    </row>
    <row r="127" spans="2:8" x14ac:dyDescent="0.25">
      <c r="B127" s="7" t="s">
        <v>74</v>
      </c>
      <c r="C127" s="45" t="s">
        <v>38</v>
      </c>
      <c r="D127" s="7">
        <v>50</v>
      </c>
      <c r="E127" s="7">
        <v>1</v>
      </c>
      <c r="F127" s="13">
        <v>0.19</v>
      </c>
      <c r="G127" s="13">
        <f t="shared" si="7"/>
        <v>0.19</v>
      </c>
      <c r="H127" s="6"/>
    </row>
    <row r="128" spans="2:8" x14ac:dyDescent="0.25">
      <c r="B128" s="7" t="s">
        <v>74</v>
      </c>
      <c r="C128" s="45" t="s">
        <v>36</v>
      </c>
      <c r="D128" s="7">
        <v>50</v>
      </c>
      <c r="E128" s="7">
        <v>1</v>
      </c>
      <c r="F128" s="13">
        <v>0.65</v>
      </c>
      <c r="G128" s="13">
        <f t="shared" si="7"/>
        <v>0.65</v>
      </c>
      <c r="H128" s="6"/>
    </row>
    <row r="129" spans="2:8" x14ac:dyDescent="0.25">
      <c r="B129" s="7" t="s">
        <v>74</v>
      </c>
      <c r="C129" s="45" t="s">
        <v>39</v>
      </c>
      <c r="D129" s="7">
        <v>40</v>
      </c>
      <c r="E129" s="7">
        <v>1</v>
      </c>
      <c r="F129" s="13">
        <v>0.2</v>
      </c>
      <c r="G129" s="13">
        <f t="shared" si="7"/>
        <v>0.2</v>
      </c>
      <c r="H129" s="6"/>
    </row>
    <row r="130" spans="2:8" x14ac:dyDescent="0.25">
      <c r="B130" s="7" t="s">
        <v>82</v>
      </c>
      <c r="C130" s="45" t="s">
        <v>39</v>
      </c>
      <c r="D130" s="7">
        <v>40</v>
      </c>
      <c r="E130" s="7">
        <v>1</v>
      </c>
      <c r="F130" s="13">
        <v>0.67</v>
      </c>
      <c r="G130" s="13">
        <f t="shared" si="7"/>
        <v>0.67</v>
      </c>
      <c r="H130" s="6"/>
    </row>
    <row r="131" spans="2:8" x14ac:dyDescent="0.25">
      <c r="B131" s="7" t="s">
        <v>82</v>
      </c>
      <c r="C131" s="45" t="s">
        <v>36</v>
      </c>
      <c r="D131" s="7">
        <v>100</v>
      </c>
      <c r="E131" s="7">
        <v>1</v>
      </c>
      <c r="F131" s="13">
        <v>9.26</v>
      </c>
      <c r="G131" s="13">
        <f t="shared" si="7"/>
        <v>9.26</v>
      </c>
      <c r="H131" s="6"/>
    </row>
    <row r="132" spans="2:8" x14ac:dyDescent="0.25">
      <c r="B132" s="7" t="s">
        <v>82</v>
      </c>
      <c r="C132" s="45" t="s">
        <v>39</v>
      </c>
      <c r="D132" s="7">
        <v>50</v>
      </c>
      <c r="E132" s="7">
        <v>1</v>
      </c>
      <c r="F132" s="13">
        <v>0.57999999999999996</v>
      </c>
      <c r="G132" s="13">
        <f t="shared" si="7"/>
        <v>0.57999999999999996</v>
      </c>
      <c r="H132" s="6"/>
    </row>
    <row r="133" spans="2:8" x14ac:dyDescent="0.25">
      <c r="B133" s="7" t="s">
        <v>82</v>
      </c>
      <c r="C133" s="45" t="s">
        <v>36</v>
      </c>
      <c r="D133" s="7">
        <v>100</v>
      </c>
      <c r="E133" s="7">
        <v>1</v>
      </c>
      <c r="F133" s="13">
        <v>0.81</v>
      </c>
      <c r="G133" s="13">
        <f t="shared" si="7"/>
        <v>0.81</v>
      </c>
      <c r="H133" s="6"/>
    </row>
    <row r="134" spans="2:8" x14ac:dyDescent="0.25">
      <c r="B134" s="7" t="s">
        <v>82</v>
      </c>
      <c r="C134" s="45" t="s">
        <v>39</v>
      </c>
      <c r="D134" s="7">
        <v>75</v>
      </c>
      <c r="E134" s="7">
        <v>1</v>
      </c>
      <c r="F134" s="13">
        <v>0.49</v>
      </c>
      <c r="G134" s="13">
        <f t="shared" si="7"/>
        <v>0.49</v>
      </c>
      <c r="H134" s="6"/>
    </row>
    <row r="135" spans="2:8" x14ac:dyDescent="0.25">
      <c r="B135" s="7" t="s">
        <v>82</v>
      </c>
      <c r="C135" s="45" t="s">
        <v>38</v>
      </c>
      <c r="D135" s="7">
        <v>75</v>
      </c>
      <c r="E135" s="7">
        <v>1</v>
      </c>
      <c r="F135" s="13">
        <v>0.3</v>
      </c>
      <c r="G135" s="13">
        <f t="shared" si="7"/>
        <v>0.3</v>
      </c>
      <c r="H135" s="6"/>
    </row>
    <row r="136" spans="2:8" x14ac:dyDescent="0.25">
      <c r="B136" s="7" t="s">
        <v>82</v>
      </c>
      <c r="C136" s="45" t="s">
        <v>39</v>
      </c>
      <c r="D136" s="7">
        <v>75</v>
      </c>
      <c r="E136" s="7">
        <v>1</v>
      </c>
      <c r="F136" s="13">
        <v>0.31</v>
      </c>
      <c r="G136" s="13">
        <f t="shared" si="7"/>
        <v>0.31</v>
      </c>
      <c r="H136" s="6"/>
    </row>
    <row r="137" spans="2:8" x14ac:dyDescent="0.25">
      <c r="B137" s="7" t="s">
        <v>82</v>
      </c>
      <c r="C137" s="45" t="s">
        <v>36</v>
      </c>
      <c r="D137" s="7">
        <v>75</v>
      </c>
      <c r="E137" s="7">
        <v>1</v>
      </c>
      <c r="F137" s="13">
        <v>3.29</v>
      </c>
      <c r="G137" s="13">
        <f t="shared" si="7"/>
        <v>3.29</v>
      </c>
      <c r="H137" s="6"/>
    </row>
    <row r="138" spans="2:8" x14ac:dyDescent="0.25">
      <c r="B138" s="7" t="s">
        <v>82</v>
      </c>
      <c r="C138" s="45" t="s">
        <v>36</v>
      </c>
      <c r="D138" s="7">
        <v>50</v>
      </c>
      <c r="E138" s="7">
        <v>1</v>
      </c>
      <c r="F138" s="13">
        <v>2.94</v>
      </c>
      <c r="G138" s="13">
        <f t="shared" si="7"/>
        <v>2.94</v>
      </c>
      <c r="H138" s="6"/>
    </row>
    <row r="139" spans="2:8" x14ac:dyDescent="0.25">
      <c r="B139" s="7" t="s">
        <v>82</v>
      </c>
      <c r="C139" s="45" t="s">
        <v>36</v>
      </c>
      <c r="D139" s="7">
        <v>50</v>
      </c>
      <c r="E139" s="7">
        <v>1</v>
      </c>
      <c r="F139" s="13">
        <v>4.84</v>
      </c>
      <c r="G139" s="13">
        <f t="shared" si="7"/>
        <v>4.84</v>
      </c>
      <c r="H139" s="6"/>
    </row>
    <row r="140" spans="2:8" x14ac:dyDescent="0.25">
      <c r="B140" s="7" t="s">
        <v>82</v>
      </c>
      <c r="C140" s="45" t="s">
        <v>39</v>
      </c>
      <c r="D140" s="7">
        <v>50</v>
      </c>
      <c r="E140" s="7">
        <v>1</v>
      </c>
      <c r="F140" s="13">
        <v>1.56</v>
      </c>
      <c r="G140" s="13">
        <f t="shared" si="7"/>
        <v>1.56</v>
      </c>
      <c r="H140" s="6"/>
    </row>
    <row r="141" spans="2:8" x14ac:dyDescent="0.25">
      <c r="B141" s="7" t="s">
        <v>82</v>
      </c>
      <c r="C141" s="45" t="s">
        <v>39</v>
      </c>
      <c r="D141" s="7">
        <v>40</v>
      </c>
      <c r="E141" s="7">
        <v>1</v>
      </c>
      <c r="F141" s="13">
        <v>0.63</v>
      </c>
      <c r="G141" s="13">
        <f t="shared" si="7"/>
        <v>0.63</v>
      </c>
      <c r="H141" s="6"/>
    </row>
    <row r="142" spans="2:8" x14ac:dyDescent="0.25">
      <c r="B142" s="7" t="s">
        <v>82</v>
      </c>
      <c r="C142" s="45" t="s">
        <v>38</v>
      </c>
      <c r="D142" s="7">
        <v>50</v>
      </c>
      <c r="E142" s="7">
        <v>1</v>
      </c>
      <c r="F142" s="13">
        <v>1.4</v>
      </c>
      <c r="G142" s="13">
        <f t="shared" si="7"/>
        <v>1.4</v>
      </c>
      <c r="H142" s="6"/>
    </row>
    <row r="143" spans="2:8" x14ac:dyDescent="0.25">
      <c r="B143" s="7" t="s">
        <v>82</v>
      </c>
      <c r="C143" s="45" t="s">
        <v>39</v>
      </c>
      <c r="D143" s="7">
        <v>40</v>
      </c>
      <c r="E143" s="7">
        <v>1</v>
      </c>
      <c r="F143" s="14">
        <v>1.28</v>
      </c>
      <c r="G143" s="13">
        <f t="shared" si="7"/>
        <v>1.28</v>
      </c>
      <c r="H143" s="6"/>
    </row>
    <row r="144" spans="2:8" x14ac:dyDescent="0.25">
      <c r="B144" s="7" t="s">
        <v>82</v>
      </c>
      <c r="C144" s="45" t="s">
        <v>39</v>
      </c>
      <c r="D144" s="7">
        <v>50</v>
      </c>
      <c r="E144" s="7">
        <v>1</v>
      </c>
      <c r="F144" s="13">
        <v>2.2599999999999998</v>
      </c>
      <c r="G144" s="13">
        <f t="shared" si="7"/>
        <v>2.2599999999999998</v>
      </c>
      <c r="H144" s="6"/>
    </row>
    <row r="145" spans="2:8" x14ac:dyDescent="0.25">
      <c r="B145" s="7" t="s">
        <v>82</v>
      </c>
      <c r="C145" s="45" t="s">
        <v>38</v>
      </c>
      <c r="D145" s="7">
        <v>40</v>
      </c>
      <c r="E145" s="7">
        <v>2</v>
      </c>
      <c r="F145" s="14">
        <v>0.54</v>
      </c>
      <c r="G145" s="13">
        <f t="shared" si="7"/>
        <v>1.08</v>
      </c>
      <c r="H145" s="6"/>
    </row>
    <row r="146" spans="2:8" x14ac:dyDescent="0.25">
      <c r="B146" s="7" t="s">
        <v>82</v>
      </c>
      <c r="C146" s="45" t="s">
        <v>38</v>
      </c>
      <c r="D146" s="7">
        <v>50</v>
      </c>
      <c r="E146" s="7">
        <v>2</v>
      </c>
      <c r="F146" s="13">
        <v>1.41</v>
      </c>
      <c r="G146" s="13">
        <f t="shared" si="7"/>
        <v>2.82</v>
      </c>
      <c r="H146" s="6"/>
    </row>
    <row r="147" spans="2:8" x14ac:dyDescent="0.25">
      <c r="B147" s="7" t="s">
        <v>82</v>
      </c>
      <c r="C147" s="45" t="s">
        <v>39</v>
      </c>
      <c r="D147" s="7">
        <v>75</v>
      </c>
      <c r="E147" s="7">
        <v>2</v>
      </c>
      <c r="F147" s="13">
        <v>1.23</v>
      </c>
      <c r="G147" s="13">
        <f t="shared" si="7"/>
        <v>2.46</v>
      </c>
      <c r="H147" s="6"/>
    </row>
    <row r="148" spans="2:8" x14ac:dyDescent="0.25">
      <c r="B148" s="7" t="s">
        <v>82</v>
      </c>
      <c r="C148" s="45" t="s">
        <v>39</v>
      </c>
      <c r="D148" s="7">
        <v>100</v>
      </c>
      <c r="E148" s="7">
        <v>2</v>
      </c>
      <c r="F148" s="13">
        <v>1.23</v>
      </c>
      <c r="G148" s="13">
        <f t="shared" ref="G148:G150" si="8">F148*E148</f>
        <v>2.46</v>
      </c>
      <c r="H148" s="6"/>
    </row>
    <row r="149" spans="2:8" x14ac:dyDescent="0.25">
      <c r="B149" s="7" t="s">
        <v>126</v>
      </c>
      <c r="C149" s="45" t="s">
        <v>111</v>
      </c>
      <c r="D149" s="7">
        <v>100</v>
      </c>
      <c r="E149" s="7">
        <v>1</v>
      </c>
      <c r="F149" s="13">
        <v>3</v>
      </c>
      <c r="G149" s="13">
        <f t="shared" si="8"/>
        <v>3</v>
      </c>
      <c r="H149" s="6"/>
    </row>
    <row r="150" spans="2:8" x14ac:dyDescent="0.25">
      <c r="B150" s="7" t="s">
        <v>127</v>
      </c>
      <c r="C150" s="45" t="s">
        <v>111</v>
      </c>
      <c r="D150" s="7">
        <v>100</v>
      </c>
      <c r="E150" s="7">
        <v>1</v>
      </c>
      <c r="F150" s="13">
        <v>3</v>
      </c>
      <c r="G150" s="13">
        <f t="shared" si="8"/>
        <v>3</v>
      </c>
      <c r="H150" s="6"/>
    </row>
    <row r="151" spans="2:8" x14ac:dyDescent="0.25">
      <c r="B151" s="7"/>
      <c r="C151" s="10"/>
      <c r="D151" s="7"/>
      <c r="E151" s="7"/>
      <c r="F151" s="13"/>
      <c r="G151" s="13">
        <f t="shared" si="7"/>
        <v>0</v>
      </c>
      <c r="H151" s="6"/>
    </row>
    <row r="152" spans="2:8" x14ac:dyDescent="0.25">
      <c r="B152" s="10" t="s">
        <v>35</v>
      </c>
      <c r="C152" s="42"/>
      <c r="D152" s="7"/>
      <c r="E152" s="7"/>
      <c r="F152" s="13"/>
      <c r="G152" s="13">
        <f t="shared" si="0"/>
        <v>0</v>
      </c>
      <c r="H152" s="6"/>
    </row>
    <row r="153" spans="2:8" ht="15.75" customHeight="1" x14ac:dyDescent="0.25">
      <c r="B153" s="7" t="s">
        <v>71</v>
      </c>
      <c r="C153" s="42" t="s">
        <v>36</v>
      </c>
      <c r="D153" s="7">
        <v>50</v>
      </c>
      <c r="E153" s="7">
        <v>1</v>
      </c>
      <c r="F153" s="13">
        <v>8</v>
      </c>
      <c r="G153" s="13">
        <f t="shared" si="0"/>
        <v>8</v>
      </c>
      <c r="H153" s="6"/>
    </row>
    <row r="154" spans="2:8" x14ac:dyDescent="0.25">
      <c r="B154" s="7" t="s">
        <v>71</v>
      </c>
      <c r="C154" s="42" t="s">
        <v>38</v>
      </c>
      <c r="D154" s="7">
        <v>50</v>
      </c>
      <c r="E154" s="7">
        <v>1</v>
      </c>
      <c r="F154" s="13">
        <v>0.2</v>
      </c>
      <c r="G154" s="13">
        <f t="shared" si="0"/>
        <v>0.2</v>
      </c>
      <c r="H154" s="6"/>
    </row>
    <row r="155" spans="2:8" x14ac:dyDescent="0.25">
      <c r="B155" s="7" t="s">
        <v>62</v>
      </c>
      <c r="C155" s="42" t="s">
        <v>38</v>
      </c>
      <c r="D155" s="7">
        <v>50</v>
      </c>
      <c r="E155" s="7">
        <v>1</v>
      </c>
      <c r="F155" s="13">
        <v>6.7</v>
      </c>
      <c r="G155" s="13">
        <f t="shared" si="0"/>
        <v>6.7</v>
      </c>
      <c r="H155" s="6"/>
    </row>
    <row r="156" spans="2:8" x14ac:dyDescent="0.25">
      <c r="B156" s="7" t="s">
        <v>63</v>
      </c>
      <c r="C156" s="42" t="s">
        <v>39</v>
      </c>
      <c r="D156" s="7">
        <v>50</v>
      </c>
      <c r="E156" s="7">
        <v>1</v>
      </c>
      <c r="F156" s="13">
        <v>0.3</v>
      </c>
      <c r="G156" s="13">
        <f>F156*E156</f>
        <v>0.3</v>
      </c>
      <c r="H156" s="6"/>
    </row>
    <row r="157" spans="2:8" x14ac:dyDescent="0.25">
      <c r="B157" s="7" t="s">
        <v>72</v>
      </c>
      <c r="C157" s="42" t="s">
        <v>39</v>
      </c>
      <c r="D157" s="7">
        <v>50</v>
      </c>
      <c r="E157" s="7">
        <v>1</v>
      </c>
      <c r="F157" s="13">
        <v>2.6</v>
      </c>
      <c r="G157" s="13">
        <f>F157*E157</f>
        <v>2.6</v>
      </c>
      <c r="H157" s="6"/>
    </row>
    <row r="158" spans="2:8" x14ac:dyDescent="0.25">
      <c r="B158" s="7" t="s">
        <v>72</v>
      </c>
      <c r="C158" s="42" t="s">
        <v>38</v>
      </c>
      <c r="D158" s="7">
        <v>50</v>
      </c>
      <c r="E158" s="7">
        <v>1</v>
      </c>
      <c r="F158" s="13">
        <v>1.2</v>
      </c>
      <c r="G158" s="13">
        <f>F158*E158</f>
        <v>1.2</v>
      </c>
      <c r="H158" s="6"/>
    </row>
    <row r="159" spans="2:8" x14ac:dyDescent="0.25">
      <c r="B159" s="7" t="s">
        <v>73</v>
      </c>
      <c r="C159" s="42" t="s">
        <v>38</v>
      </c>
      <c r="D159" s="7">
        <v>50</v>
      </c>
      <c r="E159" s="7">
        <v>1</v>
      </c>
      <c r="F159" s="13">
        <v>1.2</v>
      </c>
      <c r="G159" s="13">
        <f>F159*E159</f>
        <v>1.2</v>
      </c>
      <c r="H159" s="6"/>
    </row>
    <row r="160" spans="2:8" x14ac:dyDescent="0.25">
      <c r="B160" s="7" t="s">
        <v>73</v>
      </c>
      <c r="C160" s="42" t="s">
        <v>39</v>
      </c>
      <c r="D160" s="7">
        <v>50</v>
      </c>
      <c r="E160" s="7">
        <v>1</v>
      </c>
      <c r="F160" s="13">
        <v>1.8</v>
      </c>
      <c r="G160" s="13">
        <f>F160*E160</f>
        <v>1.8</v>
      </c>
      <c r="H160" s="6"/>
    </row>
    <row r="161" spans="2:8" x14ac:dyDescent="0.25">
      <c r="B161" s="7" t="s">
        <v>74</v>
      </c>
      <c r="C161" s="42" t="s">
        <v>39</v>
      </c>
      <c r="D161" s="7">
        <v>50</v>
      </c>
      <c r="E161" s="7">
        <v>2</v>
      </c>
      <c r="F161" s="13">
        <v>0.4</v>
      </c>
      <c r="G161" s="13">
        <f t="shared" si="0"/>
        <v>0.8</v>
      </c>
      <c r="H161" s="6"/>
    </row>
    <row r="162" spans="2:8" x14ac:dyDescent="0.25">
      <c r="B162" s="7" t="s">
        <v>74</v>
      </c>
      <c r="C162" s="42" t="s">
        <v>38</v>
      </c>
      <c r="D162" s="7">
        <v>50</v>
      </c>
      <c r="E162" s="7">
        <v>1</v>
      </c>
      <c r="F162" s="13">
        <v>4.4000000000000004</v>
      </c>
      <c r="G162" s="13">
        <f t="shared" si="0"/>
        <v>4.4000000000000004</v>
      </c>
      <c r="H162" s="6"/>
    </row>
    <row r="163" spans="2:8" x14ac:dyDescent="0.25">
      <c r="B163" s="7" t="s">
        <v>74</v>
      </c>
      <c r="C163" s="42" t="s">
        <v>39</v>
      </c>
      <c r="D163" s="7">
        <v>50</v>
      </c>
      <c r="E163" s="7">
        <v>1</v>
      </c>
      <c r="F163" s="13">
        <v>2.5</v>
      </c>
      <c r="G163" s="13">
        <f t="shared" ref="G163:G213" si="9">F163*E163</f>
        <v>2.5</v>
      </c>
      <c r="H163" s="6"/>
    </row>
    <row r="164" spans="2:8" x14ac:dyDescent="0.25">
      <c r="B164" s="7" t="s">
        <v>69</v>
      </c>
      <c r="C164" s="42" t="s">
        <v>36</v>
      </c>
      <c r="D164" s="7">
        <v>50</v>
      </c>
      <c r="E164" s="7">
        <v>1</v>
      </c>
      <c r="F164" s="7">
        <v>0.4</v>
      </c>
      <c r="G164" s="13">
        <f t="shared" ref="G164:G170" si="10">F164*E164</f>
        <v>0.4</v>
      </c>
      <c r="H164" s="6"/>
    </row>
    <row r="165" spans="2:8" x14ac:dyDescent="0.25">
      <c r="B165" s="7" t="s">
        <v>69</v>
      </c>
      <c r="C165" s="42" t="s">
        <v>39</v>
      </c>
      <c r="D165" s="7">
        <v>50</v>
      </c>
      <c r="E165" s="7">
        <v>1</v>
      </c>
      <c r="F165" s="7">
        <v>0.7</v>
      </c>
      <c r="G165" s="13">
        <f t="shared" si="10"/>
        <v>0.7</v>
      </c>
      <c r="H165" s="6"/>
    </row>
    <row r="166" spans="2:8" x14ac:dyDescent="0.25">
      <c r="B166" s="7" t="s">
        <v>69</v>
      </c>
      <c r="C166" s="42" t="s">
        <v>38</v>
      </c>
      <c r="D166" s="7">
        <v>50</v>
      </c>
      <c r="E166" s="7">
        <v>1</v>
      </c>
      <c r="F166" s="7">
        <v>2.8</v>
      </c>
      <c r="G166" s="13">
        <f t="shared" si="10"/>
        <v>2.8</v>
      </c>
      <c r="H166" s="6"/>
    </row>
    <row r="167" spans="2:8" x14ac:dyDescent="0.25">
      <c r="B167" s="7" t="s">
        <v>69</v>
      </c>
      <c r="C167" s="42" t="s">
        <v>36</v>
      </c>
      <c r="D167" s="7">
        <v>50</v>
      </c>
      <c r="E167" s="7">
        <v>1</v>
      </c>
      <c r="F167" s="7">
        <v>0.3</v>
      </c>
      <c r="G167" s="13">
        <f t="shared" si="10"/>
        <v>0.3</v>
      </c>
      <c r="H167" s="6"/>
    </row>
    <row r="168" spans="2:8" x14ac:dyDescent="0.25">
      <c r="B168" s="7" t="s">
        <v>66</v>
      </c>
      <c r="C168" s="42" t="s">
        <v>39</v>
      </c>
      <c r="D168" s="7">
        <v>50</v>
      </c>
      <c r="E168" s="7">
        <v>1</v>
      </c>
      <c r="F168" s="13">
        <v>1.5</v>
      </c>
      <c r="G168" s="13">
        <f t="shared" si="10"/>
        <v>1.5</v>
      </c>
      <c r="H168" s="6"/>
    </row>
    <row r="169" spans="2:8" x14ac:dyDescent="0.25">
      <c r="B169" s="7" t="s">
        <v>66</v>
      </c>
      <c r="C169" s="42" t="s">
        <v>36</v>
      </c>
      <c r="D169" s="7">
        <v>50</v>
      </c>
      <c r="E169" s="7">
        <v>1</v>
      </c>
      <c r="F169" s="13">
        <v>4.7</v>
      </c>
      <c r="G169" s="13">
        <f t="shared" si="10"/>
        <v>4.7</v>
      </c>
      <c r="H169" s="6"/>
    </row>
    <row r="170" spans="2:8" x14ac:dyDescent="0.25">
      <c r="B170" s="7" t="s">
        <v>66</v>
      </c>
      <c r="C170" s="42" t="s">
        <v>38</v>
      </c>
      <c r="D170" s="7">
        <v>50</v>
      </c>
      <c r="E170" s="7">
        <v>1</v>
      </c>
      <c r="F170" s="13">
        <v>0.4</v>
      </c>
      <c r="G170" s="13">
        <f t="shared" si="10"/>
        <v>0.4</v>
      </c>
      <c r="H170" s="6"/>
    </row>
    <row r="171" spans="2:8" x14ac:dyDescent="0.25">
      <c r="B171" s="7" t="s">
        <v>66</v>
      </c>
      <c r="C171" s="42" t="s">
        <v>38</v>
      </c>
      <c r="D171" s="7">
        <v>50</v>
      </c>
      <c r="E171" s="7">
        <v>1</v>
      </c>
      <c r="F171" s="13">
        <v>0.3</v>
      </c>
      <c r="G171" s="13">
        <f t="shared" si="9"/>
        <v>0.3</v>
      </c>
      <c r="H171" s="6"/>
    </row>
    <row r="172" spans="2:8" x14ac:dyDescent="0.25">
      <c r="B172" s="7" t="s">
        <v>64</v>
      </c>
      <c r="C172" s="42" t="s">
        <v>39</v>
      </c>
      <c r="D172" s="7">
        <v>50</v>
      </c>
      <c r="E172" s="7">
        <v>1</v>
      </c>
      <c r="F172" s="13">
        <v>0.4</v>
      </c>
      <c r="G172" s="13">
        <f t="shared" ref="G172:G174" si="11">F172*E172</f>
        <v>0.4</v>
      </c>
      <c r="H172" s="6"/>
    </row>
    <row r="173" spans="2:8" x14ac:dyDescent="0.25">
      <c r="B173" s="7" t="s">
        <v>64</v>
      </c>
      <c r="C173" s="42" t="s">
        <v>38</v>
      </c>
      <c r="D173" s="7">
        <v>50</v>
      </c>
      <c r="E173" s="7">
        <v>1</v>
      </c>
      <c r="F173" s="13">
        <v>2.2999999999999998</v>
      </c>
      <c r="G173" s="13">
        <f t="shared" si="11"/>
        <v>2.2999999999999998</v>
      </c>
      <c r="H173" s="6"/>
    </row>
    <row r="174" spans="2:8" x14ac:dyDescent="0.25">
      <c r="B174" s="7" t="s">
        <v>64</v>
      </c>
      <c r="C174" s="42" t="s">
        <v>36</v>
      </c>
      <c r="D174" s="7">
        <v>50</v>
      </c>
      <c r="E174" s="7">
        <v>1</v>
      </c>
      <c r="F174" s="13">
        <v>0.4</v>
      </c>
      <c r="G174" s="13">
        <f t="shared" si="11"/>
        <v>0.4</v>
      </c>
      <c r="H174" s="6"/>
    </row>
    <row r="175" spans="2:8" x14ac:dyDescent="0.25">
      <c r="B175" s="10" t="s">
        <v>41</v>
      </c>
      <c r="C175" s="44"/>
      <c r="D175" s="7"/>
      <c r="E175" s="7"/>
      <c r="F175" s="13"/>
      <c r="G175" s="13">
        <f t="shared" si="9"/>
        <v>0</v>
      </c>
      <c r="H175" s="6"/>
    </row>
    <row r="176" spans="2:8" x14ac:dyDescent="0.25">
      <c r="B176" s="7" t="s">
        <v>67</v>
      </c>
      <c r="C176" s="44" t="s">
        <v>83</v>
      </c>
      <c r="D176" s="7">
        <v>50</v>
      </c>
      <c r="E176" s="7">
        <v>1</v>
      </c>
      <c r="F176" s="13">
        <v>3</v>
      </c>
      <c r="G176" s="13">
        <f t="shared" ref="G176" si="12">F176*E176</f>
        <v>3</v>
      </c>
      <c r="H176" s="6"/>
    </row>
    <row r="177" spans="2:8" x14ac:dyDescent="0.25">
      <c r="B177" s="7" t="s">
        <v>67</v>
      </c>
      <c r="C177" s="44" t="s">
        <v>36</v>
      </c>
      <c r="D177" s="7">
        <v>32</v>
      </c>
      <c r="E177" s="7">
        <v>2</v>
      </c>
      <c r="F177" s="13">
        <v>15.71</v>
      </c>
      <c r="G177" s="13">
        <f t="shared" si="9"/>
        <v>31.42</v>
      </c>
      <c r="H177" s="6"/>
    </row>
    <row r="178" spans="2:8" x14ac:dyDescent="0.25">
      <c r="B178" s="7" t="s">
        <v>67</v>
      </c>
      <c r="C178" s="44" t="s">
        <v>38</v>
      </c>
      <c r="D178" s="7">
        <v>25</v>
      </c>
      <c r="E178" s="7">
        <v>3</v>
      </c>
      <c r="F178" s="13">
        <v>4.82</v>
      </c>
      <c r="G178" s="13">
        <f t="shared" si="9"/>
        <v>14.46</v>
      </c>
      <c r="H178" s="6"/>
    </row>
    <row r="179" spans="2:8" x14ac:dyDescent="0.25">
      <c r="B179" s="7" t="s">
        <v>67</v>
      </c>
      <c r="C179" s="44" t="s">
        <v>36</v>
      </c>
      <c r="D179" s="7">
        <v>32</v>
      </c>
      <c r="E179" s="7">
        <v>1</v>
      </c>
      <c r="F179" s="13">
        <v>18.809999999999999</v>
      </c>
      <c r="G179" s="13">
        <f t="shared" si="9"/>
        <v>18.809999999999999</v>
      </c>
      <c r="H179" s="6"/>
    </row>
    <row r="180" spans="2:8" x14ac:dyDescent="0.25">
      <c r="B180" s="7" t="s">
        <v>61</v>
      </c>
      <c r="C180" s="44" t="s">
        <v>83</v>
      </c>
      <c r="D180" s="7">
        <v>50</v>
      </c>
      <c r="E180" s="7">
        <v>1</v>
      </c>
      <c r="F180" s="13">
        <v>3</v>
      </c>
      <c r="G180" s="13">
        <f t="shared" ref="G180" si="13">F180*E180</f>
        <v>3</v>
      </c>
      <c r="H180" s="6"/>
    </row>
    <row r="181" spans="2:8" x14ac:dyDescent="0.25">
      <c r="B181" s="7" t="s">
        <v>61</v>
      </c>
      <c r="C181" s="44" t="s">
        <v>36</v>
      </c>
      <c r="D181" s="7">
        <v>25</v>
      </c>
      <c r="E181" s="7">
        <v>1</v>
      </c>
      <c r="F181" s="13">
        <v>7.68</v>
      </c>
      <c r="G181" s="13">
        <f t="shared" si="9"/>
        <v>7.68</v>
      </c>
      <c r="H181" s="6"/>
    </row>
    <row r="182" spans="2:8" x14ac:dyDescent="0.25">
      <c r="B182" s="7" t="s">
        <v>61</v>
      </c>
      <c r="C182" s="44" t="s">
        <v>39</v>
      </c>
      <c r="D182" s="7">
        <v>25</v>
      </c>
      <c r="E182" s="7">
        <v>1</v>
      </c>
      <c r="F182" s="13">
        <v>3.81</v>
      </c>
      <c r="G182" s="13">
        <f t="shared" si="9"/>
        <v>3.81</v>
      </c>
      <c r="H182" s="6"/>
    </row>
    <row r="183" spans="2:8" x14ac:dyDescent="0.25">
      <c r="B183" s="7" t="s">
        <v>61</v>
      </c>
      <c r="C183" s="44" t="s">
        <v>38</v>
      </c>
      <c r="D183" s="7">
        <v>25</v>
      </c>
      <c r="E183" s="7">
        <v>1</v>
      </c>
      <c r="F183" s="13">
        <v>3.62</v>
      </c>
      <c r="G183" s="13">
        <f t="shared" si="9"/>
        <v>3.62</v>
      </c>
      <c r="H183" s="6"/>
    </row>
    <row r="184" spans="2:8" x14ac:dyDescent="0.25">
      <c r="B184" s="7" t="s">
        <v>61</v>
      </c>
      <c r="C184" s="44" t="s">
        <v>38</v>
      </c>
      <c r="D184" s="7">
        <v>25</v>
      </c>
      <c r="E184" s="7">
        <v>1</v>
      </c>
      <c r="F184" s="13">
        <v>4.3</v>
      </c>
      <c r="G184" s="13">
        <f t="shared" si="9"/>
        <v>4.3</v>
      </c>
      <c r="H184" s="6"/>
    </row>
    <row r="185" spans="2:8" x14ac:dyDescent="0.25">
      <c r="B185" s="7" t="s">
        <v>61</v>
      </c>
      <c r="C185" s="44" t="s">
        <v>38</v>
      </c>
      <c r="D185" s="7">
        <v>25</v>
      </c>
      <c r="E185" s="7">
        <v>1</v>
      </c>
      <c r="F185" s="13">
        <v>0.28999999999999998</v>
      </c>
      <c r="G185" s="13">
        <f t="shared" si="9"/>
        <v>0.28999999999999998</v>
      </c>
      <c r="H185" s="6"/>
    </row>
    <row r="186" spans="2:8" x14ac:dyDescent="0.25">
      <c r="B186" s="7" t="s">
        <v>61</v>
      </c>
      <c r="C186" s="44" t="s">
        <v>36</v>
      </c>
      <c r="D186" s="7">
        <v>25</v>
      </c>
      <c r="E186" s="7">
        <v>1</v>
      </c>
      <c r="F186" s="13">
        <v>0.16</v>
      </c>
      <c r="G186" s="13">
        <f t="shared" si="9"/>
        <v>0.16</v>
      </c>
      <c r="H186" s="6"/>
    </row>
    <row r="187" spans="2:8" x14ac:dyDescent="0.25">
      <c r="B187" s="7" t="s">
        <v>61</v>
      </c>
      <c r="C187" s="44" t="s">
        <v>36</v>
      </c>
      <c r="D187" s="7">
        <v>32</v>
      </c>
      <c r="E187" s="7">
        <v>1</v>
      </c>
      <c r="F187" s="13">
        <v>0.76</v>
      </c>
      <c r="G187" s="13">
        <f t="shared" si="9"/>
        <v>0.76</v>
      </c>
      <c r="H187" s="6"/>
    </row>
    <row r="188" spans="2:8" x14ac:dyDescent="0.25">
      <c r="B188" s="7" t="s">
        <v>68</v>
      </c>
      <c r="C188" s="44" t="s">
        <v>83</v>
      </c>
      <c r="D188" s="7">
        <v>50</v>
      </c>
      <c r="E188" s="7">
        <v>1</v>
      </c>
      <c r="F188" s="13">
        <v>3</v>
      </c>
      <c r="G188" s="13">
        <f t="shared" ref="G188" si="14">F188*E188</f>
        <v>3</v>
      </c>
      <c r="H188" s="6"/>
    </row>
    <row r="189" spans="2:8" x14ac:dyDescent="0.25">
      <c r="B189" s="7" t="s">
        <v>68</v>
      </c>
      <c r="C189" s="44" t="s">
        <v>36</v>
      </c>
      <c r="D189" s="7">
        <v>25</v>
      </c>
      <c r="E189" s="7">
        <v>1</v>
      </c>
      <c r="F189" s="13">
        <v>1.34</v>
      </c>
      <c r="G189" s="13">
        <f t="shared" si="9"/>
        <v>1.34</v>
      </c>
      <c r="H189" s="6"/>
    </row>
    <row r="190" spans="2:8" x14ac:dyDescent="0.25">
      <c r="B190" s="7" t="s">
        <v>68</v>
      </c>
      <c r="C190" s="44" t="s">
        <v>36</v>
      </c>
      <c r="D190" s="7">
        <v>25</v>
      </c>
      <c r="E190" s="7">
        <v>1</v>
      </c>
      <c r="F190" s="13">
        <v>1.1599999999999999</v>
      </c>
      <c r="G190" s="13">
        <f t="shared" si="9"/>
        <v>1.1599999999999999</v>
      </c>
      <c r="H190" s="6"/>
    </row>
    <row r="191" spans="2:8" x14ac:dyDescent="0.25">
      <c r="B191" s="7" t="s">
        <v>68</v>
      </c>
      <c r="C191" s="44" t="s">
        <v>36</v>
      </c>
      <c r="D191" s="7">
        <v>25</v>
      </c>
      <c r="E191" s="7">
        <v>1</v>
      </c>
      <c r="F191" s="13">
        <v>0.28000000000000003</v>
      </c>
      <c r="G191" s="13">
        <f t="shared" si="9"/>
        <v>0.28000000000000003</v>
      </c>
      <c r="H191" s="6"/>
    </row>
    <row r="192" spans="2:8" x14ac:dyDescent="0.25">
      <c r="B192" s="7" t="s">
        <v>68</v>
      </c>
      <c r="C192" s="44" t="s">
        <v>36</v>
      </c>
      <c r="D192" s="7">
        <v>25</v>
      </c>
      <c r="E192" s="7">
        <v>1</v>
      </c>
      <c r="F192" s="13">
        <v>0.83</v>
      </c>
      <c r="G192" s="13">
        <f t="shared" si="9"/>
        <v>0.83</v>
      </c>
      <c r="H192" s="6"/>
    </row>
    <row r="193" spans="2:8" x14ac:dyDescent="0.25">
      <c r="B193" s="7" t="s">
        <v>68</v>
      </c>
      <c r="C193" s="44" t="s">
        <v>39</v>
      </c>
      <c r="D193" s="7">
        <v>32</v>
      </c>
      <c r="E193" s="7">
        <v>1</v>
      </c>
      <c r="F193" s="13">
        <v>3.36</v>
      </c>
      <c r="G193" s="13">
        <f t="shared" si="9"/>
        <v>3.36</v>
      </c>
      <c r="H193" s="6"/>
    </row>
    <row r="194" spans="2:8" x14ac:dyDescent="0.25">
      <c r="B194" s="7" t="s">
        <v>68</v>
      </c>
      <c r="C194" s="44" t="s">
        <v>39</v>
      </c>
      <c r="D194" s="7">
        <v>25</v>
      </c>
      <c r="E194" s="7">
        <v>1</v>
      </c>
      <c r="F194" s="13">
        <v>3.07</v>
      </c>
      <c r="G194" s="13">
        <f t="shared" si="9"/>
        <v>3.07</v>
      </c>
      <c r="H194" s="6"/>
    </row>
    <row r="195" spans="2:8" x14ac:dyDescent="0.25">
      <c r="B195" s="7" t="s">
        <v>68</v>
      </c>
      <c r="C195" s="44" t="s">
        <v>38</v>
      </c>
      <c r="D195" s="7">
        <v>32</v>
      </c>
      <c r="E195" s="7">
        <v>1</v>
      </c>
      <c r="F195" s="13">
        <v>1.48</v>
      </c>
      <c r="G195" s="13">
        <f t="shared" si="9"/>
        <v>1.48</v>
      </c>
      <c r="H195" s="6"/>
    </row>
    <row r="196" spans="2:8" x14ac:dyDescent="0.25">
      <c r="B196" s="7" t="s">
        <v>68</v>
      </c>
      <c r="C196" s="44" t="s">
        <v>38</v>
      </c>
      <c r="D196" s="7">
        <v>25</v>
      </c>
      <c r="E196" s="7">
        <v>1</v>
      </c>
      <c r="F196" s="13">
        <v>1.72</v>
      </c>
      <c r="G196" s="13">
        <f t="shared" si="9"/>
        <v>1.72</v>
      </c>
      <c r="H196" s="6"/>
    </row>
    <row r="197" spans="2:8" x14ac:dyDescent="0.25">
      <c r="B197" s="7" t="s">
        <v>68</v>
      </c>
      <c r="C197" s="44" t="s">
        <v>36</v>
      </c>
      <c r="D197" s="7">
        <v>25</v>
      </c>
      <c r="E197" s="7">
        <v>1</v>
      </c>
      <c r="F197" s="13">
        <v>0.55000000000000004</v>
      </c>
      <c r="G197" s="13">
        <f t="shared" si="9"/>
        <v>0.55000000000000004</v>
      </c>
      <c r="H197" s="6"/>
    </row>
    <row r="198" spans="2:8" x14ac:dyDescent="0.25">
      <c r="B198" s="7" t="s">
        <v>64</v>
      </c>
      <c r="C198" s="44" t="s">
        <v>83</v>
      </c>
      <c r="D198" s="7">
        <v>50</v>
      </c>
      <c r="E198" s="7">
        <v>1</v>
      </c>
      <c r="F198" s="13">
        <v>3</v>
      </c>
      <c r="G198" s="13">
        <f t="shared" ref="G198" si="15">F198*E198</f>
        <v>3</v>
      </c>
      <c r="H198" s="6"/>
    </row>
    <row r="199" spans="2:8" x14ac:dyDescent="0.25">
      <c r="B199" s="7" t="s">
        <v>64</v>
      </c>
      <c r="C199" s="44" t="s">
        <v>36</v>
      </c>
      <c r="D199" s="7">
        <v>25</v>
      </c>
      <c r="E199" s="7">
        <v>1</v>
      </c>
      <c r="F199" s="13">
        <v>1.46</v>
      </c>
      <c r="G199" s="13">
        <f t="shared" si="9"/>
        <v>1.46</v>
      </c>
      <c r="H199" s="6"/>
    </row>
    <row r="200" spans="2:8" x14ac:dyDescent="0.25">
      <c r="B200" s="7" t="s">
        <v>64</v>
      </c>
      <c r="C200" s="44" t="s">
        <v>39</v>
      </c>
      <c r="D200" s="7">
        <v>25</v>
      </c>
      <c r="E200" s="7">
        <v>1</v>
      </c>
      <c r="F200" s="13">
        <v>0.33</v>
      </c>
      <c r="G200" s="13">
        <f t="shared" si="9"/>
        <v>0.33</v>
      </c>
      <c r="H200" s="6"/>
    </row>
    <row r="201" spans="2:8" x14ac:dyDescent="0.25">
      <c r="B201" s="7" t="s">
        <v>64</v>
      </c>
      <c r="C201" s="44" t="s">
        <v>39</v>
      </c>
      <c r="D201" s="7">
        <v>25</v>
      </c>
      <c r="E201" s="7">
        <v>1</v>
      </c>
      <c r="F201" s="13">
        <v>1.74</v>
      </c>
      <c r="G201" s="13">
        <f t="shared" si="9"/>
        <v>1.74</v>
      </c>
      <c r="H201" s="6"/>
    </row>
    <row r="202" spans="2:8" x14ac:dyDescent="0.25">
      <c r="B202" s="7" t="s">
        <v>64</v>
      </c>
      <c r="C202" s="44" t="s">
        <v>36</v>
      </c>
      <c r="D202" s="7">
        <v>32</v>
      </c>
      <c r="E202" s="7">
        <v>2</v>
      </c>
      <c r="F202" s="13">
        <v>0.85</v>
      </c>
      <c r="G202" s="13">
        <f t="shared" si="9"/>
        <v>1.7</v>
      </c>
      <c r="H202" s="6"/>
    </row>
    <row r="203" spans="2:8" x14ac:dyDescent="0.25">
      <c r="B203" s="7" t="s">
        <v>64</v>
      </c>
      <c r="C203" s="44" t="s">
        <v>36</v>
      </c>
      <c r="D203" s="7">
        <v>25</v>
      </c>
      <c r="E203" s="7">
        <v>1</v>
      </c>
      <c r="F203" s="13">
        <v>1.0900000000000001</v>
      </c>
      <c r="G203" s="13">
        <f t="shared" si="9"/>
        <v>1.0900000000000001</v>
      </c>
      <c r="H203" s="6"/>
    </row>
    <row r="204" spans="2:8" x14ac:dyDescent="0.25">
      <c r="B204" s="7" t="s">
        <v>64</v>
      </c>
      <c r="C204" s="44" t="s">
        <v>38</v>
      </c>
      <c r="D204" s="7">
        <v>25</v>
      </c>
      <c r="E204" s="7">
        <v>1</v>
      </c>
      <c r="F204" s="13">
        <v>2.2799999999999998</v>
      </c>
      <c r="G204" s="13">
        <f t="shared" si="9"/>
        <v>2.2799999999999998</v>
      </c>
      <c r="H204" s="6"/>
    </row>
    <row r="205" spans="2:8" x14ac:dyDescent="0.25">
      <c r="B205" s="7" t="s">
        <v>64</v>
      </c>
      <c r="C205" s="44" t="s">
        <v>38</v>
      </c>
      <c r="D205" s="7">
        <v>25</v>
      </c>
      <c r="E205" s="7">
        <v>1</v>
      </c>
      <c r="F205" s="13">
        <v>4.6500000000000004</v>
      </c>
      <c r="G205" s="13">
        <f t="shared" si="9"/>
        <v>4.6500000000000004</v>
      </c>
      <c r="H205" s="6"/>
    </row>
    <row r="206" spans="2:8" x14ac:dyDescent="0.25">
      <c r="B206" s="7" t="s">
        <v>72</v>
      </c>
      <c r="C206" s="44" t="s">
        <v>83</v>
      </c>
      <c r="D206" s="40">
        <v>50</v>
      </c>
      <c r="E206" s="7">
        <v>1</v>
      </c>
      <c r="F206" s="13">
        <v>3</v>
      </c>
      <c r="G206" s="13">
        <f t="shared" ref="G206" si="16">F206*E206</f>
        <v>3</v>
      </c>
      <c r="H206" s="6"/>
    </row>
    <row r="207" spans="2:8" x14ac:dyDescent="0.25">
      <c r="B207" s="7" t="s">
        <v>72</v>
      </c>
      <c r="C207" s="44" t="s">
        <v>38</v>
      </c>
      <c r="D207" s="7">
        <v>32</v>
      </c>
      <c r="E207" s="7">
        <v>1</v>
      </c>
      <c r="F207" s="13">
        <v>4.53</v>
      </c>
      <c r="G207" s="13">
        <f t="shared" si="9"/>
        <v>4.53</v>
      </c>
      <c r="H207" s="6"/>
    </row>
    <row r="208" spans="2:8" x14ac:dyDescent="0.25">
      <c r="B208" s="7" t="s">
        <v>72</v>
      </c>
      <c r="C208" s="44" t="s">
        <v>38</v>
      </c>
      <c r="D208" s="7">
        <v>25</v>
      </c>
      <c r="E208" s="7">
        <v>1</v>
      </c>
      <c r="F208" s="13">
        <v>1.99</v>
      </c>
      <c r="G208" s="13">
        <f t="shared" si="9"/>
        <v>1.99</v>
      </c>
      <c r="H208" s="6"/>
    </row>
    <row r="209" spans="2:8" x14ac:dyDescent="0.25">
      <c r="B209" s="7" t="s">
        <v>72</v>
      </c>
      <c r="C209" s="44" t="s">
        <v>36</v>
      </c>
      <c r="D209" s="7">
        <v>25</v>
      </c>
      <c r="E209" s="7">
        <v>1</v>
      </c>
      <c r="F209" s="13">
        <v>0.98</v>
      </c>
      <c r="G209" s="13">
        <f t="shared" si="9"/>
        <v>0.98</v>
      </c>
      <c r="H209" s="6"/>
    </row>
    <row r="210" spans="2:8" x14ac:dyDescent="0.25">
      <c r="B210" s="7" t="s">
        <v>72</v>
      </c>
      <c r="C210" s="44" t="s">
        <v>36</v>
      </c>
      <c r="D210" s="7">
        <v>25</v>
      </c>
      <c r="E210" s="7">
        <v>1</v>
      </c>
      <c r="F210" s="13">
        <v>0.74</v>
      </c>
      <c r="G210" s="13">
        <f t="shared" si="9"/>
        <v>0.74</v>
      </c>
      <c r="H210" s="6"/>
    </row>
    <row r="211" spans="2:8" x14ac:dyDescent="0.25">
      <c r="B211" s="7" t="s">
        <v>72</v>
      </c>
      <c r="C211" s="44" t="s">
        <v>36</v>
      </c>
      <c r="D211" s="7">
        <v>25</v>
      </c>
      <c r="E211" s="7">
        <v>1</v>
      </c>
      <c r="F211" s="13">
        <v>0.82</v>
      </c>
      <c r="G211" s="13">
        <f t="shared" si="9"/>
        <v>0.82</v>
      </c>
      <c r="H211" s="6"/>
    </row>
    <row r="212" spans="2:8" x14ac:dyDescent="0.25">
      <c r="B212" s="7" t="s">
        <v>72</v>
      </c>
      <c r="C212" s="44" t="s">
        <v>39</v>
      </c>
      <c r="D212" s="7">
        <v>25</v>
      </c>
      <c r="E212" s="7">
        <v>1</v>
      </c>
      <c r="F212" s="13">
        <v>3.36</v>
      </c>
      <c r="G212" s="13">
        <f t="shared" si="9"/>
        <v>3.36</v>
      </c>
      <c r="H212" s="6"/>
    </row>
    <row r="213" spans="2:8" x14ac:dyDescent="0.25">
      <c r="B213" s="7" t="s">
        <v>71</v>
      </c>
      <c r="C213" s="44" t="s">
        <v>83</v>
      </c>
      <c r="D213" s="7">
        <v>50</v>
      </c>
      <c r="E213" s="7">
        <v>1</v>
      </c>
      <c r="F213" s="13">
        <v>3</v>
      </c>
      <c r="G213" s="13">
        <f t="shared" si="9"/>
        <v>3</v>
      </c>
      <c r="H213" s="6"/>
    </row>
    <row r="214" spans="2:8" x14ac:dyDescent="0.25">
      <c r="B214" s="7" t="s">
        <v>71</v>
      </c>
      <c r="C214" s="44" t="s">
        <v>38</v>
      </c>
      <c r="D214" s="7">
        <v>25</v>
      </c>
      <c r="E214" s="7">
        <v>2</v>
      </c>
      <c r="F214" s="13">
        <v>1.73</v>
      </c>
      <c r="G214" s="13">
        <f t="shared" ref="G214:G265" si="17">F214*E214</f>
        <v>3.46</v>
      </c>
      <c r="H214" s="6"/>
    </row>
    <row r="215" spans="2:8" x14ac:dyDescent="0.25">
      <c r="B215" s="7" t="s">
        <v>71</v>
      </c>
      <c r="C215" s="44" t="s">
        <v>36</v>
      </c>
      <c r="D215" s="7">
        <v>32</v>
      </c>
      <c r="E215" s="7">
        <v>1</v>
      </c>
      <c r="F215" s="13">
        <v>7.83</v>
      </c>
      <c r="G215" s="13">
        <f t="shared" si="17"/>
        <v>7.83</v>
      </c>
      <c r="H215" s="6"/>
    </row>
    <row r="216" spans="2:8" x14ac:dyDescent="0.25">
      <c r="B216" s="7" t="s">
        <v>71</v>
      </c>
      <c r="C216" s="44" t="s">
        <v>36</v>
      </c>
      <c r="D216" s="7">
        <v>25</v>
      </c>
      <c r="E216" s="7">
        <v>1</v>
      </c>
      <c r="F216" s="13">
        <v>1.8</v>
      </c>
      <c r="G216" s="13">
        <f t="shared" si="17"/>
        <v>1.8</v>
      </c>
      <c r="H216" s="6"/>
    </row>
    <row r="217" spans="2:8" x14ac:dyDescent="0.25">
      <c r="B217" s="7" t="s">
        <v>71</v>
      </c>
      <c r="C217" s="44" t="s">
        <v>36</v>
      </c>
      <c r="D217" s="7">
        <v>25</v>
      </c>
      <c r="E217" s="7">
        <v>1</v>
      </c>
      <c r="F217" s="13">
        <v>0.75</v>
      </c>
      <c r="G217" s="13">
        <f t="shared" si="17"/>
        <v>0.75</v>
      </c>
      <c r="H217" s="6"/>
    </row>
    <row r="218" spans="2:8" x14ac:dyDescent="0.25">
      <c r="B218" s="7" t="s">
        <v>71</v>
      </c>
      <c r="C218" s="44" t="s">
        <v>36</v>
      </c>
      <c r="D218" s="7">
        <v>25</v>
      </c>
      <c r="E218" s="7">
        <v>1</v>
      </c>
      <c r="F218" s="13">
        <v>0.59</v>
      </c>
      <c r="G218" s="13">
        <f t="shared" si="17"/>
        <v>0.59</v>
      </c>
      <c r="H218" s="6"/>
    </row>
    <row r="219" spans="2:8" x14ac:dyDescent="0.25">
      <c r="B219" s="7" t="s">
        <v>71</v>
      </c>
      <c r="C219" s="44" t="s">
        <v>38</v>
      </c>
      <c r="D219" s="7">
        <v>25</v>
      </c>
      <c r="E219" s="7">
        <v>1</v>
      </c>
      <c r="F219" s="13">
        <v>7.31</v>
      </c>
      <c r="G219" s="13">
        <f t="shared" si="17"/>
        <v>7.31</v>
      </c>
      <c r="H219" s="6"/>
    </row>
    <row r="220" spans="2:8" x14ac:dyDescent="0.25">
      <c r="B220" s="7" t="s">
        <v>71</v>
      </c>
      <c r="C220" s="44" t="s">
        <v>38</v>
      </c>
      <c r="D220" s="7">
        <v>25</v>
      </c>
      <c r="E220" s="7">
        <v>1</v>
      </c>
      <c r="F220" s="13">
        <v>2.75</v>
      </c>
      <c r="G220" s="13">
        <f t="shared" si="17"/>
        <v>2.75</v>
      </c>
      <c r="H220" s="6"/>
    </row>
    <row r="221" spans="2:8" x14ac:dyDescent="0.25">
      <c r="B221" s="7" t="s">
        <v>71</v>
      </c>
      <c r="C221" s="44" t="s">
        <v>38</v>
      </c>
      <c r="D221" s="7">
        <v>25</v>
      </c>
      <c r="E221" s="7">
        <v>1</v>
      </c>
      <c r="F221" s="13">
        <v>0.63</v>
      </c>
      <c r="G221" s="13">
        <f t="shared" si="17"/>
        <v>0.63</v>
      </c>
      <c r="H221" s="6"/>
    </row>
    <row r="222" spans="2:8" x14ac:dyDescent="0.25">
      <c r="B222" s="7" t="s">
        <v>71</v>
      </c>
      <c r="C222" s="44" t="s">
        <v>38</v>
      </c>
      <c r="D222" s="7">
        <v>25</v>
      </c>
      <c r="E222" s="7">
        <v>1</v>
      </c>
      <c r="F222" s="13">
        <v>0.38</v>
      </c>
      <c r="G222" s="13">
        <f t="shared" si="17"/>
        <v>0.38</v>
      </c>
      <c r="H222" s="6"/>
    </row>
    <row r="223" spans="2:8" x14ac:dyDescent="0.25">
      <c r="B223" s="7" t="s">
        <v>71</v>
      </c>
      <c r="C223" s="44" t="s">
        <v>36</v>
      </c>
      <c r="D223" s="7">
        <v>25</v>
      </c>
      <c r="E223" s="7">
        <v>1</v>
      </c>
      <c r="F223" s="13">
        <v>2.76</v>
      </c>
      <c r="G223" s="13">
        <f t="shared" si="17"/>
        <v>2.76</v>
      </c>
      <c r="H223" s="6"/>
    </row>
    <row r="224" spans="2:8" x14ac:dyDescent="0.25">
      <c r="B224" s="7" t="s">
        <v>71</v>
      </c>
      <c r="C224" s="44" t="s">
        <v>36</v>
      </c>
      <c r="D224" s="7">
        <v>25</v>
      </c>
      <c r="E224" s="7">
        <v>1</v>
      </c>
      <c r="F224" s="13">
        <v>1.0900000000000001</v>
      </c>
      <c r="G224" s="13">
        <f t="shared" si="17"/>
        <v>1.0900000000000001</v>
      </c>
      <c r="H224" s="6"/>
    </row>
    <row r="225" spans="2:8" x14ac:dyDescent="0.25">
      <c r="B225" s="7" t="s">
        <v>71</v>
      </c>
      <c r="C225" s="44" t="s">
        <v>38</v>
      </c>
      <c r="D225" s="7">
        <v>25</v>
      </c>
      <c r="E225" s="7">
        <v>1</v>
      </c>
      <c r="F225" s="13">
        <v>3.81</v>
      </c>
      <c r="G225" s="13">
        <f t="shared" si="17"/>
        <v>3.81</v>
      </c>
      <c r="H225" s="6"/>
    </row>
    <row r="226" spans="2:8" x14ac:dyDescent="0.25">
      <c r="B226" s="7" t="s">
        <v>71</v>
      </c>
      <c r="C226" s="44" t="s">
        <v>38</v>
      </c>
      <c r="D226" s="7">
        <v>25</v>
      </c>
      <c r="E226" s="7">
        <v>1</v>
      </c>
      <c r="F226" s="13">
        <v>0.35</v>
      </c>
      <c r="G226" s="13">
        <f t="shared" si="17"/>
        <v>0.35</v>
      </c>
      <c r="H226" s="6"/>
    </row>
    <row r="227" spans="2:8" x14ac:dyDescent="0.25">
      <c r="B227" s="7" t="s">
        <v>74</v>
      </c>
      <c r="C227" s="44" t="s">
        <v>83</v>
      </c>
      <c r="D227" s="7">
        <v>32</v>
      </c>
      <c r="E227" s="7">
        <v>1</v>
      </c>
      <c r="F227" s="13">
        <v>3</v>
      </c>
      <c r="G227" s="13">
        <f t="shared" ref="G227" si="18">F227*E227</f>
        <v>3</v>
      </c>
      <c r="H227" s="6"/>
    </row>
    <row r="228" spans="2:8" x14ac:dyDescent="0.25">
      <c r="B228" s="7" t="s">
        <v>74</v>
      </c>
      <c r="C228" s="44" t="s">
        <v>36</v>
      </c>
      <c r="D228" s="7">
        <v>25</v>
      </c>
      <c r="E228" s="7">
        <v>1</v>
      </c>
      <c r="F228" s="13">
        <v>2.2999999999999998</v>
      </c>
      <c r="G228" s="13">
        <f t="shared" si="17"/>
        <v>2.2999999999999998</v>
      </c>
      <c r="H228" s="6"/>
    </row>
    <row r="229" spans="2:8" x14ac:dyDescent="0.25">
      <c r="B229" s="7" t="s">
        <v>74</v>
      </c>
      <c r="C229" s="44" t="s">
        <v>38</v>
      </c>
      <c r="D229" s="7">
        <v>25</v>
      </c>
      <c r="E229" s="7">
        <v>1</v>
      </c>
      <c r="F229" s="13">
        <v>0.3</v>
      </c>
      <c r="G229" s="13">
        <f t="shared" si="17"/>
        <v>0.3</v>
      </c>
      <c r="H229" s="6"/>
    </row>
    <row r="230" spans="2:8" x14ac:dyDescent="0.25">
      <c r="B230" s="7" t="s">
        <v>69</v>
      </c>
      <c r="C230" s="44" t="s">
        <v>83</v>
      </c>
      <c r="D230" s="7">
        <v>50</v>
      </c>
      <c r="E230" s="7">
        <v>1</v>
      </c>
      <c r="F230" s="13">
        <v>3</v>
      </c>
      <c r="G230" s="13">
        <f t="shared" ref="G230" si="19">F230*E230</f>
        <v>3</v>
      </c>
      <c r="H230" s="6"/>
    </row>
    <row r="231" spans="2:8" x14ac:dyDescent="0.25">
      <c r="B231" s="7" t="s">
        <v>69</v>
      </c>
      <c r="C231" s="44" t="s">
        <v>36</v>
      </c>
      <c r="D231" s="7">
        <v>32</v>
      </c>
      <c r="E231" s="7">
        <v>1</v>
      </c>
      <c r="F231" s="13">
        <v>0.4</v>
      </c>
      <c r="G231" s="13">
        <f t="shared" si="17"/>
        <v>0.4</v>
      </c>
      <c r="H231" s="6"/>
    </row>
    <row r="232" spans="2:8" x14ac:dyDescent="0.25">
      <c r="B232" s="7" t="s">
        <v>69</v>
      </c>
      <c r="C232" s="44" t="s">
        <v>36</v>
      </c>
      <c r="D232" s="7">
        <v>25</v>
      </c>
      <c r="E232" s="7">
        <v>2</v>
      </c>
      <c r="F232" s="13">
        <v>1.33</v>
      </c>
      <c r="G232" s="13">
        <f t="shared" si="17"/>
        <v>2.66</v>
      </c>
      <c r="H232" s="6"/>
    </row>
    <row r="233" spans="2:8" x14ac:dyDescent="0.25">
      <c r="B233" s="7" t="s">
        <v>69</v>
      </c>
      <c r="C233" s="44" t="s">
        <v>36</v>
      </c>
      <c r="D233" s="7">
        <v>25</v>
      </c>
      <c r="E233" s="7">
        <v>2</v>
      </c>
      <c r="F233" s="13">
        <v>0.96</v>
      </c>
      <c r="G233" s="13">
        <f t="shared" si="17"/>
        <v>1.92</v>
      </c>
      <c r="H233" s="6"/>
    </row>
    <row r="234" spans="2:8" x14ac:dyDescent="0.25">
      <c r="B234" s="7" t="s">
        <v>69</v>
      </c>
      <c r="C234" s="44" t="s">
        <v>38</v>
      </c>
      <c r="D234" s="7">
        <v>25</v>
      </c>
      <c r="E234" s="7">
        <v>1</v>
      </c>
      <c r="F234" s="13">
        <v>1.98</v>
      </c>
      <c r="G234" s="13">
        <f t="shared" si="17"/>
        <v>1.98</v>
      </c>
      <c r="H234" s="6"/>
    </row>
    <row r="235" spans="2:8" x14ac:dyDescent="0.25">
      <c r="B235" s="7" t="s">
        <v>69</v>
      </c>
      <c r="C235" s="44" t="s">
        <v>38</v>
      </c>
      <c r="D235" s="7">
        <v>32</v>
      </c>
      <c r="E235" s="7">
        <v>1</v>
      </c>
      <c r="F235" s="13">
        <v>3.62</v>
      </c>
      <c r="G235" s="13">
        <f t="shared" ref="G235" si="20">F235*E235</f>
        <v>3.62</v>
      </c>
      <c r="H235" s="6"/>
    </row>
    <row r="236" spans="2:8" x14ac:dyDescent="0.25">
      <c r="B236" s="7" t="s">
        <v>128</v>
      </c>
      <c r="C236" s="44" t="s">
        <v>39</v>
      </c>
      <c r="D236" s="7">
        <v>50</v>
      </c>
      <c r="E236" s="7">
        <v>1</v>
      </c>
      <c r="F236" s="13">
        <v>8.6999999999999993</v>
      </c>
      <c r="G236" s="13">
        <f t="shared" si="17"/>
        <v>8.6999999999999993</v>
      </c>
      <c r="H236" s="6"/>
    </row>
    <row r="237" spans="2:8" x14ac:dyDescent="0.25">
      <c r="B237" s="7" t="s">
        <v>128</v>
      </c>
      <c r="C237" s="44" t="s">
        <v>36</v>
      </c>
      <c r="D237" s="7">
        <v>75</v>
      </c>
      <c r="E237" s="7">
        <v>1</v>
      </c>
      <c r="F237" s="13">
        <v>26.17</v>
      </c>
      <c r="G237" s="13">
        <f t="shared" ref="G237" si="21">F237*E237</f>
        <v>26.17</v>
      </c>
      <c r="H237" s="6"/>
    </row>
    <row r="238" spans="2:8" x14ac:dyDescent="0.25">
      <c r="B238" s="7" t="s">
        <v>128</v>
      </c>
      <c r="C238" s="44" t="s">
        <v>38</v>
      </c>
      <c r="D238" s="7">
        <v>50</v>
      </c>
      <c r="E238" s="7">
        <v>1</v>
      </c>
      <c r="F238" s="13">
        <v>6.08</v>
      </c>
      <c r="G238" s="13">
        <f t="shared" si="17"/>
        <v>6.08</v>
      </c>
      <c r="H238" s="6"/>
    </row>
    <row r="239" spans="2:8" x14ac:dyDescent="0.25">
      <c r="B239" s="7" t="s">
        <v>129</v>
      </c>
      <c r="C239" s="44" t="s">
        <v>39</v>
      </c>
      <c r="D239" s="7">
        <v>50</v>
      </c>
      <c r="E239" s="7">
        <v>1</v>
      </c>
      <c r="F239" s="13">
        <v>10.97</v>
      </c>
      <c r="G239" s="13">
        <f t="shared" ref="G239:G246" si="22">F239*E239</f>
        <v>10.97</v>
      </c>
      <c r="H239" s="6"/>
    </row>
    <row r="240" spans="2:8" x14ac:dyDescent="0.25">
      <c r="B240" s="7" t="s">
        <v>129</v>
      </c>
      <c r="C240" s="44" t="s">
        <v>36</v>
      </c>
      <c r="D240" s="7">
        <v>75</v>
      </c>
      <c r="E240" s="7">
        <v>1</v>
      </c>
      <c r="F240" s="13">
        <v>24.64</v>
      </c>
      <c r="G240" s="13">
        <f t="shared" si="22"/>
        <v>24.64</v>
      </c>
      <c r="H240" s="6"/>
    </row>
    <row r="241" spans="2:8" x14ac:dyDescent="0.25">
      <c r="B241" s="7" t="s">
        <v>129</v>
      </c>
      <c r="C241" s="44" t="s">
        <v>38</v>
      </c>
      <c r="D241" s="7">
        <v>50</v>
      </c>
      <c r="E241" s="7">
        <v>1</v>
      </c>
      <c r="F241" s="13">
        <v>3.63</v>
      </c>
      <c r="G241" s="13">
        <f t="shared" si="22"/>
        <v>3.63</v>
      </c>
      <c r="H241" s="6"/>
    </row>
    <row r="242" spans="2:8" x14ac:dyDescent="0.25">
      <c r="B242" s="7" t="s">
        <v>131</v>
      </c>
      <c r="C242" s="44" t="s">
        <v>38</v>
      </c>
      <c r="D242" s="7">
        <v>25</v>
      </c>
      <c r="E242" s="7">
        <v>24</v>
      </c>
      <c r="F242" s="13">
        <v>2.4</v>
      </c>
      <c r="G242" s="13">
        <f t="shared" si="22"/>
        <v>57.599999999999994</v>
      </c>
      <c r="H242" s="6"/>
    </row>
    <row r="243" spans="2:8" x14ac:dyDescent="0.25">
      <c r="B243" s="7" t="s">
        <v>130</v>
      </c>
      <c r="C243" s="44" t="s">
        <v>38</v>
      </c>
      <c r="D243" s="7">
        <v>25</v>
      </c>
      <c r="E243" s="7">
        <v>3</v>
      </c>
      <c r="F243" s="13">
        <v>0.5</v>
      </c>
      <c r="G243" s="13">
        <f t="shared" si="22"/>
        <v>1.5</v>
      </c>
      <c r="H243" s="6"/>
    </row>
    <row r="244" spans="2:8" x14ac:dyDescent="0.25">
      <c r="B244" s="7" t="s">
        <v>130</v>
      </c>
      <c r="C244" s="44" t="s">
        <v>38</v>
      </c>
      <c r="D244" s="7">
        <v>25</v>
      </c>
      <c r="E244" s="7">
        <v>4</v>
      </c>
      <c r="F244" s="13">
        <f>2.4+0.35</f>
        <v>2.75</v>
      </c>
      <c r="G244" s="13">
        <f t="shared" si="22"/>
        <v>11</v>
      </c>
      <c r="H244" s="6"/>
    </row>
    <row r="245" spans="2:8" x14ac:dyDescent="0.25">
      <c r="B245" s="7"/>
      <c r="C245" s="21"/>
      <c r="D245" s="7"/>
      <c r="E245" s="7"/>
      <c r="F245" s="13"/>
      <c r="G245" s="13">
        <f t="shared" si="22"/>
        <v>0</v>
      </c>
      <c r="H245" s="6"/>
    </row>
    <row r="246" spans="2:8" x14ac:dyDescent="0.25">
      <c r="B246" s="7"/>
      <c r="C246" s="21"/>
      <c r="D246" s="7"/>
      <c r="E246" s="7"/>
      <c r="F246" s="13"/>
      <c r="G246" s="13">
        <f t="shared" si="22"/>
        <v>0</v>
      </c>
      <c r="H246" s="6"/>
    </row>
    <row r="247" spans="2:8" x14ac:dyDescent="0.25">
      <c r="B247" s="7"/>
      <c r="C247" s="21"/>
      <c r="D247" s="7"/>
      <c r="E247" s="7"/>
      <c r="F247" s="13"/>
      <c r="G247" s="13">
        <f t="shared" si="17"/>
        <v>0</v>
      </c>
      <c r="H247" s="6"/>
    </row>
    <row r="248" spans="2:8" x14ac:dyDescent="0.25">
      <c r="B248" s="7"/>
      <c r="C248" s="21"/>
      <c r="D248" s="7"/>
      <c r="E248" s="7"/>
      <c r="F248" s="13"/>
      <c r="G248" s="13"/>
      <c r="H248" s="6"/>
    </row>
    <row r="249" spans="2:8" x14ac:dyDescent="0.25">
      <c r="B249" s="41" t="s">
        <v>86</v>
      </c>
      <c r="C249" s="21"/>
      <c r="D249" s="7"/>
      <c r="E249" s="7"/>
      <c r="F249" s="13"/>
      <c r="G249" s="13"/>
      <c r="H249" s="6"/>
    </row>
    <row r="250" spans="2:8" x14ac:dyDescent="0.25">
      <c r="B250" s="7" t="s">
        <v>97</v>
      </c>
      <c r="C250" s="42" t="s">
        <v>83</v>
      </c>
      <c r="D250" s="7">
        <v>50</v>
      </c>
      <c r="E250" s="7">
        <v>1</v>
      </c>
      <c r="F250" s="13">
        <v>3</v>
      </c>
      <c r="G250" s="13">
        <f t="shared" ref="G250" si="23">F250*E250</f>
        <v>3</v>
      </c>
      <c r="H250" s="6"/>
    </row>
    <row r="251" spans="2:8" x14ac:dyDescent="0.25">
      <c r="B251" s="7" t="s">
        <v>98</v>
      </c>
      <c r="C251" s="42" t="s">
        <v>83</v>
      </c>
      <c r="D251" s="7">
        <v>50</v>
      </c>
      <c r="E251" s="7">
        <v>1</v>
      </c>
      <c r="F251" s="13">
        <v>3</v>
      </c>
      <c r="G251" s="13">
        <f t="shared" ref="G251:G260" si="24">F251*E251</f>
        <v>3</v>
      </c>
      <c r="H251" s="6"/>
    </row>
    <row r="252" spans="2:8" x14ac:dyDescent="0.25">
      <c r="B252" s="7" t="s">
        <v>99</v>
      </c>
      <c r="C252" s="42" t="s">
        <v>83</v>
      </c>
      <c r="D252" s="7">
        <v>50</v>
      </c>
      <c r="E252" s="7">
        <v>1</v>
      </c>
      <c r="F252" s="13">
        <v>3</v>
      </c>
      <c r="G252" s="13">
        <f t="shared" si="24"/>
        <v>3</v>
      </c>
      <c r="H252" s="6"/>
    </row>
    <row r="253" spans="2:8" x14ac:dyDescent="0.25">
      <c r="B253" s="7" t="s">
        <v>100</v>
      </c>
      <c r="C253" s="42" t="s">
        <v>83</v>
      </c>
      <c r="D253" s="7">
        <v>50</v>
      </c>
      <c r="E253" s="7">
        <v>1</v>
      </c>
      <c r="F253" s="13">
        <v>3</v>
      </c>
      <c r="G253" s="13">
        <f t="shared" si="24"/>
        <v>3</v>
      </c>
      <c r="H253" s="6"/>
    </row>
    <row r="254" spans="2:8" x14ac:dyDescent="0.25">
      <c r="B254" s="7" t="s">
        <v>101</v>
      </c>
      <c r="C254" s="42" t="s">
        <v>83</v>
      </c>
      <c r="D254" s="7">
        <v>50</v>
      </c>
      <c r="E254" s="7">
        <v>1</v>
      </c>
      <c r="F254" s="13">
        <v>3</v>
      </c>
      <c r="G254" s="13">
        <f t="shared" si="24"/>
        <v>3</v>
      </c>
      <c r="H254" s="6"/>
    </row>
    <row r="255" spans="2:8" x14ac:dyDescent="0.25">
      <c r="B255" s="7" t="s">
        <v>102</v>
      </c>
      <c r="C255" s="42" t="s">
        <v>83</v>
      </c>
      <c r="D255" s="7">
        <v>50</v>
      </c>
      <c r="E255" s="7">
        <v>1</v>
      </c>
      <c r="F255" s="13">
        <v>3</v>
      </c>
      <c r="G255" s="13">
        <f t="shared" si="24"/>
        <v>3</v>
      </c>
      <c r="H255" s="6"/>
    </row>
    <row r="256" spans="2:8" x14ac:dyDescent="0.25">
      <c r="B256" s="7" t="s">
        <v>103</v>
      </c>
      <c r="C256" s="42" t="s">
        <v>83</v>
      </c>
      <c r="D256" s="7">
        <v>50</v>
      </c>
      <c r="E256" s="7">
        <v>1</v>
      </c>
      <c r="F256" s="13">
        <v>3</v>
      </c>
      <c r="G256" s="13">
        <f t="shared" si="24"/>
        <v>3</v>
      </c>
      <c r="H256" s="6"/>
    </row>
    <row r="257" spans="2:8" x14ac:dyDescent="0.25">
      <c r="B257" s="7" t="s">
        <v>104</v>
      </c>
      <c r="C257" s="42" t="s">
        <v>83</v>
      </c>
      <c r="D257" s="7">
        <v>50</v>
      </c>
      <c r="E257" s="7">
        <v>1</v>
      </c>
      <c r="F257" s="13">
        <v>3</v>
      </c>
      <c r="G257" s="13">
        <f t="shared" si="24"/>
        <v>3</v>
      </c>
      <c r="H257" s="6"/>
    </row>
    <row r="258" spans="2:8" x14ac:dyDescent="0.25">
      <c r="B258" s="7" t="s">
        <v>105</v>
      </c>
      <c r="C258" s="42" t="s">
        <v>83</v>
      </c>
      <c r="D258" s="7">
        <v>50</v>
      </c>
      <c r="E258" s="7">
        <v>1</v>
      </c>
      <c r="F258" s="13">
        <v>3</v>
      </c>
      <c r="G258" s="13">
        <f t="shared" si="24"/>
        <v>3</v>
      </c>
      <c r="H258" s="6"/>
    </row>
    <row r="259" spans="2:8" x14ac:dyDescent="0.25">
      <c r="B259" s="7" t="s">
        <v>106</v>
      </c>
      <c r="C259" s="42" t="s">
        <v>83</v>
      </c>
      <c r="D259" s="7">
        <v>50</v>
      </c>
      <c r="E259" s="7">
        <v>1</v>
      </c>
      <c r="F259" s="13">
        <v>3</v>
      </c>
      <c r="G259" s="13">
        <f t="shared" si="24"/>
        <v>3</v>
      </c>
      <c r="H259" s="6"/>
    </row>
    <row r="260" spans="2:8" x14ac:dyDescent="0.25">
      <c r="B260" s="7" t="s">
        <v>107</v>
      </c>
      <c r="C260" s="42" t="s">
        <v>83</v>
      </c>
      <c r="D260" s="7">
        <v>50</v>
      </c>
      <c r="E260" s="7">
        <v>1</v>
      </c>
      <c r="F260" s="13">
        <v>3</v>
      </c>
      <c r="G260" s="13">
        <f t="shared" si="24"/>
        <v>3</v>
      </c>
      <c r="H260" s="6"/>
    </row>
    <row r="261" spans="2:8" x14ac:dyDescent="0.25">
      <c r="B261" s="7"/>
      <c r="C261" s="7"/>
      <c r="D261" s="7"/>
      <c r="E261" s="7"/>
      <c r="F261" s="13"/>
      <c r="G261" s="13">
        <f t="shared" ref="G261:G262" si="25">F261*E261</f>
        <v>0</v>
      </c>
      <c r="H261" s="6"/>
    </row>
    <row r="262" spans="2:8" x14ac:dyDescent="0.25">
      <c r="B262" s="7"/>
      <c r="C262" s="7"/>
      <c r="D262" s="7"/>
      <c r="E262" s="7"/>
      <c r="F262" s="13"/>
      <c r="G262" s="13">
        <f t="shared" si="25"/>
        <v>0</v>
      </c>
      <c r="H262" s="6"/>
    </row>
    <row r="263" spans="2:8" x14ac:dyDescent="0.25">
      <c r="B263" s="7" t="s">
        <v>84</v>
      </c>
      <c r="C263" s="44" t="s">
        <v>83</v>
      </c>
      <c r="D263" s="7">
        <v>50</v>
      </c>
      <c r="E263" s="7">
        <v>1</v>
      </c>
      <c r="F263" s="13">
        <v>3</v>
      </c>
      <c r="G263" s="13">
        <f t="shared" si="17"/>
        <v>3</v>
      </c>
      <c r="H263" s="6"/>
    </row>
    <row r="264" spans="2:8" x14ac:dyDescent="0.25">
      <c r="B264" s="7" t="s">
        <v>85</v>
      </c>
      <c r="C264" s="44" t="s">
        <v>83</v>
      </c>
      <c r="D264" s="7">
        <v>50</v>
      </c>
      <c r="E264" s="7">
        <v>1</v>
      </c>
      <c r="F264" s="13">
        <v>3</v>
      </c>
      <c r="G264" s="13">
        <f t="shared" ref="G264" si="26">F264*E264</f>
        <v>3</v>
      </c>
      <c r="H264" s="6"/>
    </row>
    <row r="265" spans="2:8" x14ac:dyDescent="0.25">
      <c r="B265" s="7" t="s">
        <v>87</v>
      </c>
      <c r="C265" s="44" t="s">
        <v>83</v>
      </c>
      <c r="D265" s="7">
        <v>50</v>
      </c>
      <c r="E265" s="7">
        <v>1</v>
      </c>
      <c r="F265" s="13">
        <v>3</v>
      </c>
      <c r="G265" s="13">
        <f t="shared" si="17"/>
        <v>3</v>
      </c>
      <c r="H265" s="6"/>
    </row>
    <row r="266" spans="2:8" x14ac:dyDescent="0.25">
      <c r="B266" s="7" t="s">
        <v>88</v>
      </c>
      <c r="C266" s="44" t="s">
        <v>83</v>
      </c>
      <c r="D266" s="7">
        <v>50</v>
      </c>
      <c r="E266" s="7">
        <v>1</v>
      </c>
      <c r="F266" s="13">
        <v>3</v>
      </c>
      <c r="G266" s="13">
        <f t="shared" ref="G266:G310" si="27">F266*E266</f>
        <v>3</v>
      </c>
      <c r="H266" s="6"/>
    </row>
    <row r="267" spans="2:8" x14ac:dyDescent="0.25">
      <c r="B267" s="7" t="s">
        <v>89</v>
      </c>
      <c r="C267" s="44" t="s">
        <v>83</v>
      </c>
      <c r="D267" s="7">
        <v>50</v>
      </c>
      <c r="E267" s="7">
        <v>1</v>
      </c>
      <c r="F267" s="13">
        <v>3</v>
      </c>
      <c r="G267" s="13">
        <f t="shared" si="27"/>
        <v>3</v>
      </c>
      <c r="H267" s="6"/>
    </row>
    <row r="268" spans="2:8" x14ac:dyDescent="0.25">
      <c r="B268" s="7" t="s">
        <v>90</v>
      </c>
      <c r="C268" s="44" t="s">
        <v>83</v>
      </c>
      <c r="D268" s="7">
        <v>50</v>
      </c>
      <c r="E268" s="7">
        <v>1</v>
      </c>
      <c r="F268" s="13">
        <v>3</v>
      </c>
      <c r="G268" s="13">
        <f t="shared" si="27"/>
        <v>3</v>
      </c>
      <c r="H268" s="6"/>
    </row>
    <row r="269" spans="2:8" x14ac:dyDescent="0.25">
      <c r="B269" s="7" t="s">
        <v>91</v>
      </c>
      <c r="C269" s="44" t="s">
        <v>83</v>
      </c>
      <c r="D269" s="7">
        <v>50</v>
      </c>
      <c r="E269" s="7">
        <v>1</v>
      </c>
      <c r="F269" s="13">
        <v>3</v>
      </c>
      <c r="G269" s="13">
        <f t="shared" si="27"/>
        <v>3</v>
      </c>
      <c r="H269" s="6"/>
    </row>
    <row r="270" spans="2:8" x14ac:dyDescent="0.25">
      <c r="B270" s="7" t="s">
        <v>92</v>
      </c>
      <c r="C270" s="44" t="s">
        <v>83</v>
      </c>
      <c r="D270" s="7">
        <v>50</v>
      </c>
      <c r="E270" s="7">
        <v>1</v>
      </c>
      <c r="F270" s="13">
        <v>3</v>
      </c>
      <c r="G270" s="13">
        <f t="shared" si="27"/>
        <v>3</v>
      </c>
      <c r="H270" s="6"/>
    </row>
    <row r="271" spans="2:8" x14ac:dyDescent="0.25">
      <c r="B271" s="7" t="s">
        <v>93</v>
      </c>
      <c r="C271" s="44" t="s">
        <v>83</v>
      </c>
      <c r="D271" s="7">
        <v>50</v>
      </c>
      <c r="E271" s="7">
        <v>1</v>
      </c>
      <c r="F271" s="13">
        <v>3</v>
      </c>
      <c r="G271" s="13">
        <f t="shared" ref="G271:G274" si="28">F271*E271</f>
        <v>3</v>
      </c>
      <c r="H271" s="6"/>
    </row>
    <row r="272" spans="2:8" x14ac:dyDescent="0.25">
      <c r="B272" s="7" t="s">
        <v>94</v>
      </c>
      <c r="C272" s="44" t="s">
        <v>83</v>
      </c>
      <c r="D272" s="7">
        <v>50</v>
      </c>
      <c r="E272" s="7">
        <v>1</v>
      </c>
      <c r="F272" s="13">
        <v>3</v>
      </c>
      <c r="G272" s="13">
        <f t="shared" si="28"/>
        <v>3</v>
      </c>
      <c r="H272" s="6"/>
    </row>
    <row r="273" spans="2:8" x14ac:dyDescent="0.25">
      <c r="B273" s="7" t="s">
        <v>95</v>
      </c>
      <c r="C273" s="44" t="s">
        <v>83</v>
      </c>
      <c r="D273" s="7">
        <v>50</v>
      </c>
      <c r="E273" s="7">
        <v>1</v>
      </c>
      <c r="F273" s="13">
        <v>3</v>
      </c>
      <c r="G273" s="13">
        <f t="shared" si="28"/>
        <v>3</v>
      </c>
      <c r="H273" s="6"/>
    </row>
    <row r="274" spans="2:8" x14ac:dyDescent="0.25">
      <c r="B274" s="7" t="s">
        <v>96</v>
      </c>
      <c r="C274" s="44" t="s">
        <v>83</v>
      </c>
      <c r="D274" s="7">
        <v>50</v>
      </c>
      <c r="E274" s="7">
        <v>1</v>
      </c>
      <c r="F274" s="13">
        <v>3</v>
      </c>
      <c r="G274" s="13">
        <f t="shared" si="28"/>
        <v>3</v>
      </c>
      <c r="H274" s="6"/>
    </row>
    <row r="275" spans="2:8" x14ac:dyDescent="0.25">
      <c r="B275" s="41" t="s">
        <v>108</v>
      </c>
      <c r="C275" s="7"/>
      <c r="D275" s="7"/>
      <c r="E275" s="7"/>
      <c r="F275" s="13"/>
      <c r="G275" s="13">
        <f t="shared" si="27"/>
        <v>0</v>
      </c>
      <c r="H275" s="6"/>
    </row>
    <row r="276" spans="2:8" x14ac:dyDescent="0.25">
      <c r="B276" s="7" t="s">
        <v>125</v>
      </c>
      <c r="C276" s="44" t="s">
        <v>83</v>
      </c>
      <c r="D276" s="7">
        <v>100</v>
      </c>
      <c r="E276" s="7">
        <v>1</v>
      </c>
      <c r="F276" s="13">
        <v>3</v>
      </c>
      <c r="G276" s="13">
        <f t="shared" ref="G276" si="29">F276*E276</f>
        <v>3</v>
      </c>
      <c r="H276" s="6"/>
    </row>
    <row r="277" spans="2:8" x14ac:dyDescent="0.25">
      <c r="B277" s="7" t="s">
        <v>122</v>
      </c>
      <c r="C277" s="44" t="s">
        <v>83</v>
      </c>
      <c r="D277" s="7">
        <v>100</v>
      </c>
      <c r="E277" s="7">
        <v>1</v>
      </c>
      <c r="F277" s="13">
        <v>3</v>
      </c>
      <c r="G277" s="13">
        <f t="shared" si="27"/>
        <v>3</v>
      </c>
      <c r="H277" s="6"/>
    </row>
    <row r="278" spans="2:8" x14ac:dyDescent="0.25">
      <c r="B278" s="7" t="s">
        <v>124</v>
      </c>
      <c r="C278" s="44" t="s">
        <v>83</v>
      </c>
      <c r="D278" s="7">
        <v>100</v>
      </c>
      <c r="E278" s="7">
        <v>1</v>
      </c>
      <c r="F278" s="13">
        <v>3</v>
      </c>
      <c r="G278" s="13">
        <f t="shared" ref="G278" si="30">F278*E278</f>
        <v>3</v>
      </c>
      <c r="H278" s="6"/>
    </row>
    <row r="279" spans="2:8" x14ac:dyDescent="0.25">
      <c r="B279" s="7" t="s">
        <v>123</v>
      </c>
      <c r="C279" s="44" t="s">
        <v>83</v>
      </c>
      <c r="D279" s="7">
        <v>100</v>
      </c>
      <c r="E279" s="7">
        <v>1</v>
      </c>
      <c r="F279" s="13">
        <v>3</v>
      </c>
      <c r="G279" s="13">
        <f t="shared" si="27"/>
        <v>3</v>
      </c>
      <c r="H279" s="6"/>
    </row>
    <row r="280" spans="2:8" x14ac:dyDescent="0.25">
      <c r="B280" s="7" t="s">
        <v>121</v>
      </c>
      <c r="C280" s="44" t="s">
        <v>83</v>
      </c>
      <c r="D280" s="7">
        <v>100</v>
      </c>
      <c r="E280" s="7">
        <v>1</v>
      </c>
      <c r="F280" s="13">
        <v>3</v>
      </c>
      <c r="G280" s="13">
        <f t="shared" si="27"/>
        <v>3</v>
      </c>
      <c r="H280" s="6"/>
    </row>
    <row r="281" spans="2:8" x14ac:dyDescent="0.25">
      <c r="B281" s="7" t="s">
        <v>109</v>
      </c>
      <c r="C281" s="44" t="s">
        <v>83</v>
      </c>
      <c r="D281" s="7">
        <v>75</v>
      </c>
      <c r="E281" s="7">
        <v>2</v>
      </c>
      <c r="F281" s="13">
        <v>3.3</v>
      </c>
      <c r="G281" s="13">
        <f t="shared" si="27"/>
        <v>6.6</v>
      </c>
      <c r="H281" s="6"/>
    </row>
    <row r="282" spans="2:8" x14ac:dyDescent="0.25">
      <c r="B282" s="7" t="s">
        <v>109</v>
      </c>
      <c r="C282" s="44" t="s">
        <v>83</v>
      </c>
      <c r="D282" s="7">
        <v>75</v>
      </c>
      <c r="E282" s="7">
        <v>2</v>
      </c>
      <c r="F282" s="13">
        <v>3</v>
      </c>
      <c r="G282" s="13">
        <f t="shared" ref="G282:G283" si="31">F282*E282</f>
        <v>6</v>
      </c>
      <c r="H282" s="6"/>
    </row>
    <row r="283" spans="2:8" x14ac:dyDescent="0.25">
      <c r="B283" s="7" t="s">
        <v>110</v>
      </c>
      <c r="C283" s="44" t="s">
        <v>83</v>
      </c>
      <c r="D283" s="7">
        <v>100</v>
      </c>
      <c r="E283" s="7">
        <v>1</v>
      </c>
      <c r="F283" s="13">
        <v>3</v>
      </c>
      <c r="G283" s="13">
        <f t="shared" si="31"/>
        <v>3</v>
      </c>
      <c r="H283" s="6"/>
    </row>
    <row r="284" spans="2:8" x14ac:dyDescent="0.25">
      <c r="B284" s="7" t="s">
        <v>110</v>
      </c>
      <c r="C284" s="44" t="s">
        <v>36</v>
      </c>
      <c r="D284" s="7">
        <v>60</v>
      </c>
      <c r="E284" s="7">
        <v>3</v>
      </c>
      <c r="F284" s="13">
        <v>0.64</v>
      </c>
      <c r="G284" s="13">
        <f t="shared" si="27"/>
        <v>1.92</v>
      </c>
      <c r="H284" s="6"/>
    </row>
    <row r="285" spans="2:8" x14ac:dyDescent="0.25">
      <c r="B285" s="7" t="s">
        <v>114</v>
      </c>
      <c r="C285" s="44" t="s">
        <v>38</v>
      </c>
      <c r="D285" s="7">
        <v>60</v>
      </c>
      <c r="E285" s="7">
        <v>1</v>
      </c>
      <c r="F285" s="13">
        <v>0.66</v>
      </c>
      <c r="G285" s="13">
        <f t="shared" si="27"/>
        <v>0.66</v>
      </c>
      <c r="H285" s="6"/>
    </row>
    <row r="286" spans="2:8" x14ac:dyDescent="0.25">
      <c r="B286" s="7" t="s">
        <v>114</v>
      </c>
      <c r="C286" s="44" t="s">
        <v>39</v>
      </c>
      <c r="D286" s="7">
        <v>60</v>
      </c>
      <c r="E286" s="7">
        <v>1</v>
      </c>
      <c r="F286" s="13">
        <v>1.17</v>
      </c>
      <c r="G286" s="13">
        <f t="shared" si="27"/>
        <v>1.17</v>
      </c>
      <c r="H286" s="6"/>
    </row>
    <row r="287" spans="2:8" x14ac:dyDescent="0.25">
      <c r="B287" s="7" t="s">
        <v>114</v>
      </c>
      <c r="C287" s="44" t="s">
        <v>36</v>
      </c>
      <c r="D287" s="7">
        <v>60</v>
      </c>
      <c r="E287" s="7">
        <v>1</v>
      </c>
      <c r="F287" s="13">
        <v>3.76</v>
      </c>
      <c r="G287" s="13">
        <f t="shared" si="27"/>
        <v>3.76</v>
      </c>
      <c r="H287" s="6"/>
    </row>
    <row r="288" spans="2:8" x14ac:dyDescent="0.25">
      <c r="B288" s="7" t="s">
        <v>114</v>
      </c>
      <c r="C288" s="44" t="s">
        <v>39</v>
      </c>
      <c r="D288" s="7">
        <v>60</v>
      </c>
      <c r="E288" s="7">
        <v>1</v>
      </c>
      <c r="F288" s="13">
        <v>0.13</v>
      </c>
      <c r="G288" s="13">
        <f t="shared" si="27"/>
        <v>0.13</v>
      </c>
      <c r="H288" s="6"/>
    </row>
    <row r="289" spans="2:8" x14ac:dyDescent="0.25">
      <c r="B289" s="7" t="s">
        <v>115</v>
      </c>
      <c r="C289" s="44" t="s">
        <v>36</v>
      </c>
      <c r="D289" s="7">
        <v>100</v>
      </c>
      <c r="E289" s="7">
        <v>1</v>
      </c>
      <c r="F289" s="13">
        <v>4.3</v>
      </c>
      <c r="G289" s="13">
        <f t="shared" ref="G289:G303" si="32">F289*E289</f>
        <v>4.3</v>
      </c>
      <c r="H289" s="6"/>
    </row>
    <row r="290" spans="2:8" x14ac:dyDescent="0.25">
      <c r="B290" s="7" t="s">
        <v>115</v>
      </c>
      <c r="C290" s="44" t="s">
        <v>36</v>
      </c>
      <c r="D290" s="7">
        <v>100</v>
      </c>
      <c r="E290" s="7">
        <v>1</v>
      </c>
      <c r="F290" s="13">
        <v>1.1000000000000001</v>
      </c>
      <c r="G290" s="13">
        <f t="shared" si="32"/>
        <v>1.1000000000000001</v>
      </c>
      <c r="H290" s="6"/>
    </row>
    <row r="291" spans="2:8" x14ac:dyDescent="0.25">
      <c r="B291" s="7" t="s">
        <v>116</v>
      </c>
      <c r="C291" s="44" t="s">
        <v>36</v>
      </c>
      <c r="D291" s="7">
        <v>60</v>
      </c>
      <c r="E291" s="7">
        <v>1</v>
      </c>
      <c r="F291" s="13">
        <v>1.97</v>
      </c>
      <c r="G291" s="13">
        <f t="shared" si="32"/>
        <v>1.97</v>
      </c>
      <c r="H291" s="6"/>
    </row>
    <row r="292" spans="2:8" x14ac:dyDescent="0.25">
      <c r="B292" s="7" t="s">
        <v>116</v>
      </c>
      <c r="C292" s="44" t="s">
        <v>36</v>
      </c>
      <c r="D292" s="7">
        <v>50</v>
      </c>
      <c r="E292" s="7">
        <v>1</v>
      </c>
      <c r="F292" s="13">
        <v>8.6</v>
      </c>
      <c r="G292" s="13">
        <f t="shared" si="32"/>
        <v>8.6</v>
      </c>
      <c r="H292" s="6"/>
    </row>
    <row r="293" spans="2:8" x14ac:dyDescent="0.25">
      <c r="B293" s="7" t="s">
        <v>116</v>
      </c>
      <c r="C293" s="44" t="s">
        <v>39</v>
      </c>
      <c r="D293" s="7">
        <v>50</v>
      </c>
      <c r="E293" s="7">
        <v>1</v>
      </c>
      <c r="F293" s="13">
        <v>2.4</v>
      </c>
      <c r="G293" s="13">
        <f t="shared" si="32"/>
        <v>2.4</v>
      </c>
      <c r="H293" s="6"/>
    </row>
    <row r="294" spans="2:8" x14ac:dyDescent="0.25">
      <c r="B294" s="7" t="s">
        <v>117</v>
      </c>
      <c r="C294" s="44" t="s">
        <v>38</v>
      </c>
      <c r="D294" s="7">
        <v>75</v>
      </c>
      <c r="E294" s="7">
        <v>1</v>
      </c>
      <c r="F294" s="13">
        <v>1.62</v>
      </c>
      <c r="G294" s="13">
        <f t="shared" si="32"/>
        <v>1.62</v>
      </c>
      <c r="H294" s="6"/>
    </row>
    <row r="295" spans="2:8" x14ac:dyDescent="0.25">
      <c r="B295" s="7" t="s">
        <v>117</v>
      </c>
      <c r="C295" s="44" t="s">
        <v>39</v>
      </c>
      <c r="D295" s="7">
        <v>75</v>
      </c>
      <c r="E295" s="7">
        <v>1</v>
      </c>
      <c r="F295" s="13">
        <v>1.84</v>
      </c>
      <c r="G295" s="13">
        <f t="shared" si="32"/>
        <v>1.84</v>
      </c>
      <c r="H295" s="6"/>
    </row>
    <row r="296" spans="2:8" x14ac:dyDescent="0.25">
      <c r="B296" s="7" t="s">
        <v>117</v>
      </c>
      <c r="C296" s="44" t="s">
        <v>36</v>
      </c>
      <c r="D296" s="7">
        <v>75</v>
      </c>
      <c r="E296" s="7">
        <v>1</v>
      </c>
      <c r="F296" s="13">
        <v>18.55</v>
      </c>
      <c r="G296" s="13">
        <f t="shared" si="32"/>
        <v>18.55</v>
      </c>
      <c r="H296" s="6"/>
    </row>
    <row r="297" spans="2:8" x14ac:dyDescent="0.25">
      <c r="B297" s="7" t="s">
        <v>118</v>
      </c>
      <c r="C297" s="44" t="s">
        <v>39</v>
      </c>
      <c r="D297" s="7">
        <v>85</v>
      </c>
      <c r="E297" s="7">
        <v>1</v>
      </c>
      <c r="F297" s="13">
        <v>5</v>
      </c>
      <c r="G297" s="13">
        <f t="shared" si="32"/>
        <v>5</v>
      </c>
      <c r="H297" s="6"/>
    </row>
    <row r="298" spans="2:8" x14ac:dyDescent="0.25">
      <c r="B298" s="7" t="s">
        <v>118</v>
      </c>
      <c r="C298" s="44" t="s">
        <v>36</v>
      </c>
      <c r="D298" s="7">
        <v>85</v>
      </c>
      <c r="E298" s="7">
        <v>1</v>
      </c>
      <c r="F298" s="13">
        <v>19.03</v>
      </c>
      <c r="G298" s="13">
        <f t="shared" si="32"/>
        <v>19.03</v>
      </c>
      <c r="H298" s="6"/>
    </row>
    <row r="299" spans="2:8" x14ac:dyDescent="0.25">
      <c r="B299" s="7" t="s">
        <v>119</v>
      </c>
      <c r="C299" s="44" t="s">
        <v>39</v>
      </c>
      <c r="D299" s="7">
        <v>75</v>
      </c>
      <c r="E299" s="7">
        <v>1</v>
      </c>
      <c r="F299" s="13">
        <v>0.92</v>
      </c>
      <c r="G299" s="13">
        <f t="shared" si="32"/>
        <v>0.92</v>
      </c>
      <c r="H299" s="6"/>
    </row>
    <row r="300" spans="2:8" x14ac:dyDescent="0.25">
      <c r="B300" s="7" t="s">
        <v>119</v>
      </c>
      <c r="C300" s="44" t="s">
        <v>38</v>
      </c>
      <c r="D300" s="7">
        <v>75</v>
      </c>
      <c r="E300" s="7">
        <v>1</v>
      </c>
      <c r="F300" s="13">
        <v>2.15</v>
      </c>
      <c r="G300" s="13">
        <f t="shared" si="32"/>
        <v>2.15</v>
      </c>
      <c r="H300" s="6"/>
    </row>
    <row r="301" spans="2:8" x14ac:dyDescent="0.25">
      <c r="B301" s="7" t="s">
        <v>119</v>
      </c>
      <c r="C301" s="44" t="s">
        <v>39</v>
      </c>
      <c r="D301" s="7">
        <v>50</v>
      </c>
      <c r="E301" s="7">
        <v>1</v>
      </c>
      <c r="F301" s="13">
        <v>7.28</v>
      </c>
      <c r="G301" s="13">
        <f t="shared" si="32"/>
        <v>7.28</v>
      </c>
      <c r="H301" s="6"/>
    </row>
    <row r="302" spans="2:8" x14ac:dyDescent="0.25">
      <c r="B302" s="7" t="s">
        <v>119</v>
      </c>
      <c r="C302" s="44" t="s">
        <v>39</v>
      </c>
      <c r="D302" s="7">
        <v>60</v>
      </c>
      <c r="E302" s="7">
        <v>1</v>
      </c>
      <c r="F302" s="13">
        <v>5.67</v>
      </c>
      <c r="G302" s="13">
        <f t="shared" si="32"/>
        <v>5.67</v>
      </c>
      <c r="H302" s="6"/>
    </row>
    <row r="303" spans="2:8" x14ac:dyDescent="0.25">
      <c r="B303" s="7" t="s">
        <v>119</v>
      </c>
      <c r="C303" s="44" t="s">
        <v>36</v>
      </c>
      <c r="D303" s="7">
        <v>60</v>
      </c>
      <c r="E303" s="7">
        <v>1</v>
      </c>
      <c r="F303" s="13">
        <v>5.0599999999999996</v>
      </c>
      <c r="G303" s="13">
        <f t="shared" si="32"/>
        <v>5.0599999999999996</v>
      </c>
      <c r="H303" s="6"/>
    </row>
    <row r="304" spans="2:8" x14ac:dyDescent="0.25">
      <c r="B304" s="7" t="s">
        <v>119</v>
      </c>
      <c r="C304" s="44" t="s">
        <v>36</v>
      </c>
      <c r="D304" s="7">
        <v>60</v>
      </c>
      <c r="E304" s="7">
        <v>1</v>
      </c>
      <c r="F304" s="13">
        <v>2.39</v>
      </c>
      <c r="G304" s="13">
        <f t="shared" si="27"/>
        <v>2.39</v>
      </c>
      <c r="H304" s="6"/>
    </row>
    <row r="305" spans="2:8" x14ac:dyDescent="0.25">
      <c r="B305" s="7" t="s">
        <v>119</v>
      </c>
      <c r="C305" s="44" t="s">
        <v>39</v>
      </c>
      <c r="D305" s="7">
        <v>60</v>
      </c>
      <c r="E305" s="7">
        <v>1</v>
      </c>
      <c r="F305" s="13">
        <v>0.38</v>
      </c>
      <c r="G305" s="13">
        <f t="shared" si="27"/>
        <v>0.38</v>
      </c>
      <c r="H305" s="6"/>
    </row>
    <row r="306" spans="2:8" x14ac:dyDescent="0.25">
      <c r="B306" s="7" t="s">
        <v>113</v>
      </c>
      <c r="C306" s="44" t="s">
        <v>36</v>
      </c>
      <c r="D306" s="7">
        <v>75</v>
      </c>
      <c r="E306" s="7">
        <v>1</v>
      </c>
      <c r="F306" s="13">
        <v>0.46</v>
      </c>
      <c r="G306" s="13">
        <f t="shared" si="27"/>
        <v>0.46</v>
      </c>
      <c r="H306" s="6"/>
    </row>
    <row r="307" spans="2:8" x14ac:dyDescent="0.25">
      <c r="B307" s="7" t="s">
        <v>113</v>
      </c>
      <c r="C307" s="44" t="s">
        <v>38</v>
      </c>
      <c r="D307" s="7">
        <v>100</v>
      </c>
      <c r="E307" s="7">
        <v>1</v>
      </c>
      <c r="F307" s="13">
        <v>5.6</v>
      </c>
      <c r="G307" s="13">
        <f t="shared" si="27"/>
        <v>5.6</v>
      </c>
      <c r="H307" s="6"/>
    </row>
    <row r="308" spans="2:8" x14ac:dyDescent="0.25">
      <c r="B308" s="7" t="s">
        <v>113</v>
      </c>
      <c r="C308" s="44" t="s">
        <v>83</v>
      </c>
      <c r="D308" s="7">
        <v>100</v>
      </c>
      <c r="E308" s="7">
        <v>1</v>
      </c>
      <c r="F308" s="13">
        <v>3</v>
      </c>
      <c r="G308" s="13">
        <f t="shared" si="27"/>
        <v>3</v>
      </c>
      <c r="H308" s="6"/>
    </row>
    <row r="309" spans="2:8" x14ac:dyDescent="0.25">
      <c r="B309" s="7" t="s">
        <v>112</v>
      </c>
      <c r="C309" s="44" t="s">
        <v>39</v>
      </c>
      <c r="D309" s="7">
        <v>100</v>
      </c>
      <c r="E309" s="7">
        <v>1</v>
      </c>
      <c r="F309" s="13">
        <v>0.28000000000000003</v>
      </c>
      <c r="G309" s="13">
        <f t="shared" si="27"/>
        <v>0.28000000000000003</v>
      </c>
      <c r="H309" s="6"/>
    </row>
    <row r="310" spans="2:8" x14ac:dyDescent="0.25">
      <c r="B310" s="7" t="s">
        <v>112</v>
      </c>
      <c r="C310" s="44" t="s">
        <v>38</v>
      </c>
      <c r="D310" s="7">
        <v>100</v>
      </c>
      <c r="E310" s="7">
        <v>1</v>
      </c>
      <c r="F310" s="13">
        <v>5.5</v>
      </c>
      <c r="G310" s="13">
        <f t="shared" si="27"/>
        <v>5.5</v>
      </c>
      <c r="H310" s="6"/>
    </row>
    <row r="311" spans="2:8" x14ac:dyDescent="0.25">
      <c r="B311" s="7" t="s">
        <v>120</v>
      </c>
      <c r="C311" s="44" t="s">
        <v>39</v>
      </c>
      <c r="D311" s="7">
        <v>100</v>
      </c>
      <c r="E311" s="7">
        <v>1</v>
      </c>
      <c r="F311" s="13">
        <v>0.51</v>
      </c>
      <c r="G311" s="13">
        <f t="shared" ref="G311:G313" si="33">F311*E311</f>
        <v>0.51</v>
      </c>
      <c r="H311" s="6"/>
    </row>
    <row r="312" spans="2:8" x14ac:dyDescent="0.25">
      <c r="B312" s="7" t="s">
        <v>120</v>
      </c>
      <c r="C312" s="44" t="s">
        <v>38</v>
      </c>
      <c r="D312" s="7">
        <v>100</v>
      </c>
      <c r="E312" s="7">
        <v>1</v>
      </c>
      <c r="F312" s="13">
        <v>5.27</v>
      </c>
      <c r="G312" s="13">
        <f t="shared" si="33"/>
        <v>5.27</v>
      </c>
      <c r="H312" s="6"/>
    </row>
    <row r="313" spans="2:8" x14ac:dyDescent="0.25">
      <c r="B313" s="7" t="s">
        <v>120</v>
      </c>
      <c r="C313" s="44" t="s">
        <v>38</v>
      </c>
      <c r="D313" s="7">
        <v>75</v>
      </c>
      <c r="E313" s="7">
        <v>1</v>
      </c>
      <c r="F313" s="13">
        <v>0.56000000000000005</v>
      </c>
      <c r="G313" s="13">
        <f t="shared" si="33"/>
        <v>0.56000000000000005</v>
      </c>
      <c r="H313" s="6"/>
    </row>
    <row r="315" spans="2:8" s="11" customFormat="1" ht="15.75" x14ac:dyDescent="0.25">
      <c r="B315" s="19" t="s">
        <v>51</v>
      </c>
      <c r="C315" s="39"/>
      <c r="D315" s="19"/>
      <c r="E315" s="16"/>
      <c r="F315" s="16"/>
      <c r="G315" s="5"/>
    </row>
    <row r="316" spans="2:8" s="9" customFormat="1" ht="30" x14ac:dyDescent="0.25">
      <c r="B316" s="25" t="s">
        <v>5</v>
      </c>
      <c r="C316" s="27" t="s">
        <v>37</v>
      </c>
      <c r="D316" s="27" t="s">
        <v>45</v>
      </c>
      <c r="E316" s="26" t="s">
        <v>40</v>
      </c>
      <c r="F316" s="20" t="s">
        <v>2</v>
      </c>
      <c r="G316" s="5"/>
    </row>
    <row r="317" spans="2:8" x14ac:dyDescent="0.25">
      <c r="B317" s="24" t="s">
        <v>32</v>
      </c>
      <c r="C317" s="21"/>
      <c r="D317" s="21"/>
      <c r="E317" s="23"/>
      <c r="F317" s="17"/>
      <c r="G317" s="5"/>
    </row>
    <row r="318" spans="2:8" x14ac:dyDescent="0.25">
      <c r="B318" s="18"/>
      <c r="C318" s="21"/>
      <c r="D318" s="21">
        <v>40</v>
      </c>
      <c r="E318" s="8">
        <f t="shared" ref="E318:E323" si="34">SUMIF($D$5:$D$174,D318,$G$5:$G$174)+SUMIF($D$250:$D$260,D318,$G$250:$G$260)</f>
        <v>23.369999999999997</v>
      </c>
      <c r="F318" s="17" t="s">
        <v>1</v>
      </c>
      <c r="G318" s="5"/>
    </row>
    <row r="319" spans="2:8" x14ac:dyDescent="0.25">
      <c r="B319" s="18"/>
      <c r="C319" s="21"/>
      <c r="D319" s="21">
        <v>50</v>
      </c>
      <c r="E319" s="8">
        <f t="shared" si="34"/>
        <v>173.69000000000008</v>
      </c>
      <c r="F319" s="17" t="s">
        <v>1</v>
      </c>
      <c r="G319" s="5"/>
    </row>
    <row r="320" spans="2:8" x14ac:dyDescent="0.25">
      <c r="B320" s="18"/>
      <c r="C320" s="21"/>
      <c r="D320" s="21">
        <v>75</v>
      </c>
      <c r="E320" s="8">
        <f t="shared" si="34"/>
        <v>42.209999999999994</v>
      </c>
      <c r="F320" s="17" t="s">
        <v>1</v>
      </c>
      <c r="G320" s="5"/>
    </row>
    <row r="321" spans="2:8" x14ac:dyDescent="0.25">
      <c r="B321" s="18"/>
      <c r="C321" s="21"/>
      <c r="D321" s="21">
        <v>85</v>
      </c>
      <c r="E321" s="8">
        <f t="shared" si="34"/>
        <v>0</v>
      </c>
      <c r="F321" s="17" t="s">
        <v>1</v>
      </c>
      <c r="G321" s="5"/>
    </row>
    <row r="322" spans="2:8" x14ac:dyDescent="0.25">
      <c r="B322" s="18"/>
      <c r="C322" s="21"/>
      <c r="D322" s="21">
        <v>100</v>
      </c>
      <c r="E322" s="8">
        <f t="shared" si="34"/>
        <v>76.58</v>
      </c>
      <c r="F322" s="17" t="s">
        <v>1</v>
      </c>
      <c r="G322" s="5"/>
    </row>
    <row r="323" spans="2:8" x14ac:dyDescent="0.25">
      <c r="B323" s="18"/>
      <c r="C323" s="21"/>
      <c r="D323" s="21">
        <v>150</v>
      </c>
      <c r="E323" s="8">
        <f t="shared" si="34"/>
        <v>0</v>
      </c>
      <c r="F323" s="17" t="s">
        <v>1</v>
      </c>
      <c r="G323" s="5"/>
    </row>
    <row r="324" spans="2:8" x14ac:dyDescent="0.25">
      <c r="B324" s="24" t="s">
        <v>42</v>
      </c>
      <c r="C324" s="21"/>
      <c r="D324" s="21"/>
      <c r="E324" s="8"/>
      <c r="F324" s="17"/>
      <c r="G324" s="5"/>
    </row>
    <row r="325" spans="2:8" x14ac:dyDescent="0.25">
      <c r="B325" s="18"/>
      <c r="C325" s="21" t="s">
        <v>133</v>
      </c>
      <c r="D325" s="21">
        <v>32</v>
      </c>
      <c r="E325" s="43">
        <f>G227</f>
        <v>3</v>
      </c>
      <c r="F325" s="17" t="s">
        <v>1</v>
      </c>
      <c r="G325" s="5"/>
    </row>
    <row r="326" spans="2:8" x14ac:dyDescent="0.25">
      <c r="B326" s="18"/>
      <c r="C326" s="21" t="s">
        <v>133</v>
      </c>
      <c r="D326" s="21">
        <v>50</v>
      </c>
      <c r="E326" s="43">
        <f>G176+G180+G188+G198+G206+G213+G230</f>
        <v>21</v>
      </c>
      <c r="F326" s="17" t="s">
        <v>1</v>
      </c>
      <c r="G326" s="5"/>
    </row>
    <row r="327" spans="2:8" x14ac:dyDescent="0.25">
      <c r="B327" s="18"/>
      <c r="C327" s="21"/>
      <c r="D327" s="21">
        <v>25</v>
      </c>
      <c r="E327" s="54">
        <f>SUMIF($D$176:$D$244,D327,$G$176:$G$244)+SUMIF($D$263:$D$313,D327,$G$263:$G$313)</f>
        <v>167.64999999999998</v>
      </c>
      <c r="F327" s="17" t="s">
        <v>1</v>
      </c>
      <c r="G327" s="5"/>
    </row>
    <row r="328" spans="2:8" x14ac:dyDescent="0.25">
      <c r="B328" s="18"/>
      <c r="C328" s="21"/>
      <c r="D328" s="21">
        <v>32</v>
      </c>
      <c r="E328" s="54">
        <f>SUMIF($D$176:$D$244,D328,$G$176:$G$244)+SUMIF($D$263:$D$313,D328,$G$263:$G$313)-E325</f>
        <v>73.910000000000011</v>
      </c>
      <c r="F328" s="17" t="s">
        <v>1</v>
      </c>
      <c r="G328" s="5"/>
    </row>
    <row r="329" spans="2:8" x14ac:dyDescent="0.25">
      <c r="B329" s="18"/>
      <c r="C329" s="21"/>
      <c r="D329" s="21">
        <v>50</v>
      </c>
      <c r="E329" s="43">
        <f>SUMIF($D$176:$D$244,D329,$G$176:$G$244)+SUMIF($D$263:$D$313,D329,$G$263:$G$313)-E326</f>
        <v>83.66</v>
      </c>
      <c r="F329" s="17" t="s">
        <v>1</v>
      </c>
      <c r="G329" s="5"/>
    </row>
    <row r="330" spans="2:8" x14ac:dyDescent="0.25">
      <c r="B330" s="18"/>
      <c r="C330" s="21"/>
      <c r="D330" s="21">
        <v>60</v>
      </c>
      <c r="E330" s="43">
        <f t="shared" ref="E330:E331" si="35">SUMIF($D$176:$D$244,D330,$G$176:$G$244)+SUMIF($D$263:$D$313,D330,$G$263:$G$313)</f>
        <v>23.11</v>
      </c>
      <c r="F330" s="17" t="s">
        <v>1</v>
      </c>
      <c r="G330" s="5"/>
    </row>
    <row r="331" spans="2:8" x14ac:dyDescent="0.25">
      <c r="B331" s="18"/>
      <c r="C331" s="21"/>
      <c r="D331" s="21">
        <v>75</v>
      </c>
      <c r="E331" s="43">
        <f t="shared" si="35"/>
        <v>89.51</v>
      </c>
      <c r="F331" s="17" t="s">
        <v>1</v>
      </c>
      <c r="G331" s="5"/>
    </row>
    <row r="332" spans="2:8" x14ac:dyDescent="0.25">
      <c r="B332" s="18"/>
      <c r="C332" s="21"/>
      <c r="D332" s="21">
        <v>85</v>
      </c>
      <c r="E332" s="43">
        <f>SUMIF($D$176:$D$244,D332,$G$176:$G$244)+SUMIF($D$263:$D$313,D332,$G$263:$G$313)</f>
        <v>24.03</v>
      </c>
      <c r="F332" s="17" t="s">
        <v>1</v>
      </c>
      <c r="G332" s="5"/>
    </row>
    <row r="333" spans="2:8" x14ac:dyDescent="0.25">
      <c r="B333" s="18"/>
      <c r="C333" s="21"/>
      <c r="D333" s="21">
        <v>100</v>
      </c>
      <c r="E333" s="43">
        <f>SUMIF($D$176:$D$244,D333,$G$176:$G$244)+SUMIF($D$263:$D$313,D333,$G$263:$G$313)</f>
        <v>43.56</v>
      </c>
      <c r="F333" s="17" t="s">
        <v>1</v>
      </c>
      <c r="G333" s="5"/>
    </row>
    <row r="334" spans="2:8" x14ac:dyDescent="0.25">
      <c r="B334" s="24" t="s">
        <v>43</v>
      </c>
      <c r="C334" s="21"/>
      <c r="D334" s="21"/>
      <c r="E334" s="8"/>
      <c r="F334" s="17"/>
      <c r="G334" s="5"/>
      <c r="H334" s="29"/>
    </row>
    <row r="335" spans="2:8" x14ac:dyDescent="0.25">
      <c r="B335" s="18" t="s">
        <v>44</v>
      </c>
      <c r="C335" s="21"/>
      <c r="D335" s="21"/>
      <c r="E335" s="8"/>
      <c r="F335" s="17"/>
      <c r="G335" s="5"/>
    </row>
    <row r="336" spans="2:8" x14ac:dyDescent="0.25">
      <c r="B336" s="18"/>
      <c r="C336" s="21"/>
      <c r="D336" s="21">
        <v>25</v>
      </c>
      <c r="E336" s="8">
        <v>21</v>
      </c>
      <c r="F336" s="17" t="s">
        <v>9</v>
      </c>
      <c r="G336" s="5"/>
    </row>
    <row r="337" spans="2:7" x14ac:dyDescent="0.25">
      <c r="B337" s="18" t="s">
        <v>132</v>
      </c>
      <c r="C337" s="21"/>
      <c r="D337" s="21">
        <v>25</v>
      </c>
      <c r="E337" s="8">
        <v>8</v>
      </c>
      <c r="F337" s="17" t="s">
        <v>9</v>
      </c>
      <c r="G337" s="5"/>
    </row>
    <row r="338" spans="2:7" x14ac:dyDescent="0.25">
      <c r="B338" s="18"/>
      <c r="C338" s="21"/>
      <c r="D338" s="21"/>
      <c r="E338" s="23"/>
      <c r="F338" s="17"/>
      <c r="G338" s="5"/>
    </row>
  </sheetData>
  <autoFilter ref="A3:H337" xr:uid="{00000000-0009-0000-0000-00000B000000}"/>
  <sortState xmlns:xlrd2="http://schemas.microsoft.com/office/spreadsheetml/2017/richdata2" ref="C121:E124">
    <sortCondition ref="C121:C124"/>
  </sortState>
  <printOptions horizontalCentered="1"/>
  <pageMargins left="0.51181102362204722" right="0.51181102362204722" top="0.43307086614173229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>
    <tabColor theme="6" tint="0.59999389629810485"/>
  </sheetPr>
  <dimension ref="A1:N400"/>
  <sheetViews>
    <sheetView view="pageBreakPreview" topLeftCell="A373" zoomScale="85" zoomScaleNormal="85" zoomScaleSheetLayoutView="85" workbookViewId="0">
      <selection activeCell="J386" sqref="J386"/>
    </sheetView>
  </sheetViews>
  <sheetFormatPr defaultRowHeight="15" x14ac:dyDescent="0.25"/>
  <cols>
    <col min="1" max="1" width="2.85546875" style="5" customWidth="1"/>
    <col min="2" max="2" width="8.85546875" style="30" customWidth="1"/>
    <col min="3" max="4" width="13.28515625" style="30" customWidth="1"/>
    <col min="5" max="5" width="57.5703125" style="58" customWidth="1"/>
    <col min="6" max="6" width="14.140625" style="30" customWidth="1"/>
    <col min="7" max="7" width="14.140625" style="14" customWidth="1"/>
    <col min="8" max="9" width="14.28515625" style="22" customWidth="1"/>
    <col min="10" max="10" width="17.5703125" style="22" customWidth="1"/>
    <col min="11" max="12" width="14.28515625" style="22" customWidth="1"/>
    <col min="13" max="13" width="19.5703125" style="22" customWidth="1"/>
    <col min="14" max="14" width="13.28515625" style="5" bestFit="1" customWidth="1"/>
    <col min="15" max="16384" width="9.140625" style="5"/>
  </cols>
  <sheetData>
    <row r="1" spans="2:14" x14ac:dyDescent="0.25">
      <c r="B1" s="211"/>
      <c r="C1" s="212"/>
      <c r="D1" s="212"/>
      <c r="E1" s="213"/>
      <c r="F1" s="212"/>
      <c r="G1" s="214"/>
      <c r="H1" s="215"/>
      <c r="I1" s="215"/>
      <c r="J1" s="215"/>
      <c r="K1" s="215"/>
      <c r="L1" s="215"/>
      <c r="M1" s="216"/>
    </row>
    <row r="2" spans="2:14" ht="93.75" customHeight="1" x14ac:dyDescent="0.25">
      <c r="B2" s="217"/>
      <c r="E2" s="269" t="s">
        <v>463</v>
      </c>
      <c r="F2" s="269"/>
      <c r="G2" s="269"/>
      <c r="H2" s="269"/>
      <c r="I2" s="269"/>
      <c r="J2" s="269"/>
      <c r="K2" s="269"/>
      <c r="L2" s="218"/>
      <c r="M2" s="219"/>
    </row>
    <row r="3" spans="2:14" ht="21" customHeight="1" x14ac:dyDescent="0.25">
      <c r="B3" s="270" t="str">
        <f>CONCATENATE(D8," (LOTE A)"
)</f>
        <v>REFORMA DO APOIO DA COZINHA - PAVIMENTO SUBSOLO FRONTAL - BLOCO SÃO CAMILO - CR 934315/2022 (LOTE A)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2"/>
    </row>
    <row r="4" spans="2:14" ht="21" x14ac:dyDescent="0.25">
      <c r="B4" s="270" t="str">
        <f>CONCATENATE(D170," (LOTE B)"
)</f>
        <v>REFORMA DO PRONTO SOCORRO - PAV TÉRREO FRONTAL - BLOCO SÃO CAMILO - CR 936178/2022 (LOTE B)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</row>
    <row r="5" spans="2:14" ht="15.75" x14ac:dyDescent="0.25">
      <c r="B5" s="217"/>
      <c r="F5" s="221"/>
      <c r="G5" s="221"/>
      <c r="H5" s="57"/>
      <c r="I5" s="57"/>
      <c r="J5" s="222"/>
      <c r="K5" s="57"/>
      <c r="L5" s="57"/>
      <c r="M5" s="220" t="s">
        <v>462</v>
      </c>
    </row>
    <row r="6" spans="2:14" ht="15.75" x14ac:dyDescent="0.25">
      <c r="B6" s="217"/>
      <c r="G6" s="223"/>
      <c r="H6" s="57"/>
      <c r="I6" s="57"/>
      <c r="J6" s="222"/>
      <c r="K6" s="57"/>
      <c r="L6" s="57"/>
      <c r="M6" s="220"/>
    </row>
    <row r="7" spans="2:14" ht="30" x14ac:dyDescent="0.25">
      <c r="B7" s="200" t="s">
        <v>10</v>
      </c>
      <c r="C7" s="200" t="s">
        <v>12</v>
      </c>
      <c r="D7" s="200" t="s">
        <v>11</v>
      </c>
      <c r="E7" s="200" t="s">
        <v>13</v>
      </c>
      <c r="F7" s="200" t="s">
        <v>14</v>
      </c>
      <c r="G7" s="203" t="s">
        <v>15</v>
      </c>
      <c r="H7" s="224" t="s">
        <v>59</v>
      </c>
      <c r="I7" s="224" t="s">
        <v>173</v>
      </c>
      <c r="J7" s="224" t="s">
        <v>60</v>
      </c>
      <c r="K7" s="224" t="s">
        <v>59</v>
      </c>
      <c r="L7" s="224" t="s">
        <v>173</v>
      </c>
      <c r="M7" s="224" t="s">
        <v>60</v>
      </c>
      <c r="N7" s="210"/>
    </row>
    <row r="8" spans="2:14" ht="21" customHeight="1" x14ac:dyDescent="0.25">
      <c r="B8" s="225" t="s">
        <v>464</v>
      </c>
      <c r="C8" s="226"/>
      <c r="D8" s="227" t="s">
        <v>740</v>
      </c>
      <c r="E8" s="201"/>
      <c r="F8" s="201"/>
      <c r="G8" s="204"/>
      <c r="H8" s="172"/>
      <c r="I8" s="172"/>
      <c r="J8" s="228" t="s">
        <v>316</v>
      </c>
      <c r="K8" s="172"/>
      <c r="L8" s="172"/>
      <c r="M8" s="229"/>
      <c r="N8" s="128"/>
    </row>
    <row r="9" spans="2:14" x14ac:dyDescent="0.25">
      <c r="B9" s="173">
        <v>1</v>
      </c>
      <c r="C9" s="173"/>
      <c r="D9" s="230"/>
      <c r="E9" s="174" t="s">
        <v>16</v>
      </c>
      <c r="F9" s="173"/>
      <c r="G9" s="175"/>
      <c r="H9" s="176"/>
      <c r="I9" s="176"/>
      <c r="J9" s="176">
        <f>SUM(J10:J11)</f>
        <v>2057.6</v>
      </c>
      <c r="K9" s="176"/>
      <c r="L9" s="176"/>
      <c r="M9" s="176">
        <f>SUM(M10:M11)</f>
        <v>0</v>
      </c>
    </row>
    <row r="10" spans="2:14" ht="30" x14ac:dyDescent="0.25">
      <c r="B10" s="177" t="s">
        <v>17</v>
      </c>
      <c r="C10" s="177" t="s">
        <v>260</v>
      </c>
      <c r="D10" s="177">
        <v>103689</v>
      </c>
      <c r="E10" s="178" t="s">
        <v>387</v>
      </c>
      <c r="F10" s="177" t="s">
        <v>18</v>
      </c>
      <c r="G10" s="179">
        <v>4.5</v>
      </c>
      <c r="H10" s="180">
        <v>320.73</v>
      </c>
      <c r="I10" s="180">
        <f>ROUND(H10*1.25,2)</f>
        <v>400.91</v>
      </c>
      <c r="J10" s="181">
        <f>ROUND(I10*G10,2)</f>
        <v>1804.1</v>
      </c>
      <c r="K10" s="180"/>
      <c r="L10" s="180">
        <f>ROUND(K10*1.25,2)</f>
        <v>0</v>
      </c>
      <c r="M10" s="181">
        <f>ROUND(L10*G10,2)</f>
        <v>0</v>
      </c>
      <c r="N10" s="28"/>
    </row>
    <row r="11" spans="2:14" ht="45" x14ac:dyDescent="0.25">
      <c r="B11" s="177" t="s">
        <v>379</v>
      </c>
      <c r="C11" s="177" t="s">
        <v>260</v>
      </c>
      <c r="D11" s="177">
        <v>103695</v>
      </c>
      <c r="E11" s="178" t="s">
        <v>388</v>
      </c>
      <c r="F11" s="177" t="s">
        <v>20</v>
      </c>
      <c r="G11" s="179">
        <v>2</v>
      </c>
      <c r="H11" s="180">
        <v>101.4</v>
      </c>
      <c r="I11" s="180">
        <f>ROUND(H11*1.25,2)</f>
        <v>126.75</v>
      </c>
      <c r="J11" s="181">
        <f>ROUND(I11*G11,2)</f>
        <v>253.5</v>
      </c>
      <c r="K11" s="180"/>
      <c r="L11" s="180">
        <f>ROUND(K11*1.25,2)</f>
        <v>0</v>
      </c>
      <c r="M11" s="181">
        <f>ROUND(L11*G11,2)</f>
        <v>0</v>
      </c>
      <c r="N11" s="28"/>
    </row>
    <row r="12" spans="2:14" x14ac:dyDescent="0.25">
      <c r="B12" s="173">
        <v>2</v>
      </c>
      <c r="C12" s="173"/>
      <c r="D12" s="173"/>
      <c r="E12" s="174" t="s">
        <v>378</v>
      </c>
      <c r="F12" s="173"/>
      <c r="G12" s="175"/>
      <c r="H12" s="176"/>
      <c r="I12" s="176"/>
      <c r="J12" s="176">
        <f>J13</f>
        <v>17890</v>
      </c>
      <c r="K12" s="176"/>
      <c r="L12" s="176"/>
      <c r="M12" s="176">
        <f>M13</f>
        <v>0</v>
      </c>
    </row>
    <row r="13" spans="2:14" x14ac:dyDescent="0.25">
      <c r="B13" s="177" t="s">
        <v>21</v>
      </c>
      <c r="C13" s="177" t="s">
        <v>198</v>
      </c>
      <c r="D13" s="177" t="s">
        <v>377</v>
      </c>
      <c r="E13" s="178" t="s">
        <v>394</v>
      </c>
      <c r="F13" s="177" t="s">
        <v>167</v>
      </c>
      <c r="G13" s="179">
        <v>8</v>
      </c>
      <c r="H13" s="180">
        <v>1789</v>
      </c>
      <c r="I13" s="180">
        <f>ROUND(H13*1.25,2)</f>
        <v>2236.25</v>
      </c>
      <c r="J13" s="181">
        <f>ROUND(I13*G13,2)</f>
        <v>17890</v>
      </c>
      <c r="K13" s="180"/>
      <c r="L13" s="180">
        <f>ROUND(K13*1.25,2)</f>
        <v>0</v>
      </c>
      <c r="M13" s="181">
        <f>ROUND(L13*G13,2)</f>
        <v>0</v>
      </c>
      <c r="N13" s="28"/>
    </row>
    <row r="14" spans="2:14" x14ac:dyDescent="0.25">
      <c r="B14" s="173">
        <v>3</v>
      </c>
      <c r="C14" s="173"/>
      <c r="D14" s="173"/>
      <c r="E14" s="174" t="s">
        <v>177</v>
      </c>
      <c r="F14" s="173"/>
      <c r="G14" s="175"/>
      <c r="H14" s="176"/>
      <c r="I14" s="176"/>
      <c r="J14" s="176">
        <f>SUM(J15:J25)</f>
        <v>7464.67</v>
      </c>
      <c r="K14" s="176"/>
      <c r="L14" s="176"/>
      <c r="M14" s="176">
        <f>SUM(M15:M25)</f>
        <v>0</v>
      </c>
    </row>
    <row r="15" spans="2:14" ht="30" x14ac:dyDescent="0.25">
      <c r="B15" s="177" t="s">
        <v>140</v>
      </c>
      <c r="C15" s="177" t="s">
        <v>260</v>
      </c>
      <c r="D15" s="177">
        <v>97622</v>
      </c>
      <c r="E15" s="178" t="s">
        <v>174</v>
      </c>
      <c r="F15" s="177" t="s">
        <v>19</v>
      </c>
      <c r="G15" s="179">
        <v>2.38</v>
      </c>
      <c r="H15" s="180">
        <v>75.7</v>
      </c>
      <c r="I15" s="180">
        <f t="shared" ref="I15:I25" si="0">ROUND(H15*1.25,2)</f>
        <v>94.63</v>
      </c>
      <c r="J15" s="181">
        <f t="shared" ref="J15:J25" si="1">ROUND(I15*G15,2)</f>
        <v>225.22</v>
      </c>
      <c r="K15" s="180"/>
      <c r="L15" s="180">
        <f t="shared" ref="L15" si="2">ROUND(K15*1.25,2)</f>
        <v>0</v>
      </c>
      <c r="M15" s="181">
        <f t="shared" ref="M15:M25" si="3">ROUND(L15*G15,2)</f>
        <v>0</v>
      </c>
      <c r="N15" s="28"/>
    </row>
    <row r="16" spans="2:14" ht="30" x14ac:dyDescent="0.25">
      <c r="B16" s="177" t="s">
        <v>336</v>
      </c>
      <c r="C16" s="177" t="s">
        <v>260</v>
      </c>
      <c r="D16" s="177">
        <v>97628</v>
      </c>
      <c r="E16" s="178" t="s">
        <v>312</v>
      </c>
      <c r="F16" s="177" t="s">
        <v>19</v>
      </c>
      <c r="G16" s="179">
        <v>2.2999999999999998</v>
      </c>
      <c r="H16" s="180">
        <v>354.33</v>
      </c>
      <c r="I16" s="180">
        <f>ROUND(H16*1.25,2)</f>
        <v>442.91</v>
      </c>
      <c r="J16" s="181">
        <f t="shared" si="1"/>
        <v>1018.69</v>
      </c>
      <c r="K16" s="180"/>
      <c r="L16" s="180">
        <f>ROUND(K16*1.25,2)</f>
        <v>0</v>
      </c>
      <c r="M16" s="181">
        <f t="shared" si="3"/>
        <v>0</v>
      </c>
      <c r="N16" s="28"/>
    </row>
    <row r="17" spans="2:14" ht="30" x14ac:dyDescent="0.25">
      <c r="B17" s="177" t="s">
        <v>337</v>
      </c>
      <c r="C17" s="177" t="s">
        <v>260</v>
      </c>
      <c r="D17" s="177">
        <v>97644</v>
      </c>
      <c r="E17" s="178" t="s">
        <v>175</v>
      </c>
      <c r="F17" s="177" t="s">
        <v>18</v>
      </c>
      <c r="G17" s="179">
        <v>5.67</v>
      </c>
      <c r="H17" s="180">
        <v>12.59</v>
      </c>
      <c r="I17" s="180">
        <f t="shared" ref="I17:I18" si="4">ROUND(H17*1.25,2)</f>
        <v>15.74</v>
      </c>
      <c r="J17" s="181">
        <f t="shared" si="1"/>
        <v>89.25</v>
      </c>
      <c r="K17" s="180"/>
      <c r="L17" s="180">
        <f t="shared" ref="L17:L20" si="5">ROUND(K17*1.25,2)</f>
        <v>0</v>
      </c>
      <c r="M17" s="181">
        <f t="shared" si="3"/>
        <v>0</v>
      </c>
      <c r="N17" s="28"/>
    </row>
    <row r="18" spans="2:14" ht="30" x14ac:dyDescent="0.25">
      <c r="B18" s="177" t="s">
        <v>338</v>
      </c>
      <c r="C18" s="177" t="s">
        <v>260</v>
      </c>
      <c r="D18" s="177">
        <v>97645</v>
      </c>
      <c r="E18" s="178" t="s">
        <v>176</v>
      </c>
      <c r="F18" s="177" t="s">
        <v>18</v>
      </c>
      <c r="G18" s="179">
        <v>9.6</v>
      </c>
      <c r="H18" s="180">
        <v>32.5</v>
      </c>
      <c r="I18" s="180">
        <f t="shared" si="4"/>
        <v>40.630000000000003</v>
      </c>
      <c r="J18" s="181">
        <f t="shared" si="1"/>
        <v>390.05</v>
      </c>
      <c r="K18" s="180"/>
      <c r="L18" s="180">
        <f t="shared" si="5"/>
        <v>0</v>
      </c>
      <c r="M18" s="181">
        <f t="shared" si="3"/>
        <v>0</v>
      </c>
      <c r="N18" s="28"/>
    </row>
    <row r="19" spans="2:14" ht="30" x14ac:dyDescent="0.25">
      <c r="B19" s="177" t="s">
        <v>339</v>
      </c>
      <c r="C19" s="177" t="s">
        <v>260</v>
      </c>
      <c r="D19" s="177">
        <v>97633</v>
      </c>
      <c r="E19" s="178" t="s">
        <v>168</v>
      </c>
      <c r="F19" s="177" t="s">
        <v>18</v>
      </c>
      <c r="G19" s="179">
        <v>26.15</v>
      </c>
      <c r="H19" s="180">
        <v>30.18</v>
      </c>
      <c r="I19" s="180">
        <f t="shared" ref="I19:I20" si="6">ROUND(H19*1.25,2)</f>
        <v>37.729999999999997</v>
      </c>
      <c r="J19" s="181">
        <f t="shared" si="1"/>
        <v>986.64</v>
      </c>
      <c r="K19" s="180"/>
      <c r="L19" s="180">
        <f t="shared" si="5"/>
        <v>0</v>
      </c>
      <c r="M19" s="181">
        <f t="shared" si="3"/>
        <v>0</v>
      </c>
      <c r="N19" s="28"/>
    </row>
    <row r="20" spans="2:14" ht="30" x14ac:dyDescent="0.25">
      <c r="B20" s="177" t="s">
        <v>395</v>
      </c>
      <c r="C20" s="177" t="s">
        <v>260</v>
      </c>
      <c r="D20" s="177">
        <v>97632</v>
      </c>
      <c r="E20" s="178" t="s">
        <v>169</v>
      </c>
      <c r="F20" s="177" t="s">
        <v>27</v>
      </c>
      <c r="G20" s="179">
        <v>25.24</v>
      </c>
      <c r="H20" s="180">
        <v>3.45</v>
      </c>
      <c r="I20" s="180">
        <f t="shared" si="6"/>
        <v>4.3099999999999996</v>
      </c>
      <c r="J20" s="181">
        <f t="shared" si="1"/>
        <v>108.78</v>
      </c>
      <c r="K20" s="180"/>
      <c r="L20" s="180">
        <f t="shared" si="5"/>
        <v>0</v>
      </c>
      <c r="M20" s="181">
        <f t="shared" si="3"/>
        <v>0</v>
      </c>
      <c r="N20" s="28"/>
    </row>
    <row r="21" spans="2:14" ht="30" x14ac:dyDescent="0.25">
      <c r="B21" s="177" t="s">
        <v>396</v>
      </c>
      <c r="C21" s="177" t="s">
        <v>260</v>
      </c>
      <c r="D21" s="177">
        <v>97663</v>
      </c>
      <c r="E21" s="178" t="s">
        <v>178</v>
      </c>
      <c r="F21" s="177" t="s">
        <v>20</v>
      </c>
      <c r="G21" s="179">
        <v>2</v>
      </c>
      <c r="H21" s="180">
        <v>17.2</v>
      </c>
      <c r="I21" s="180">
        <f>ROUND(H21*1.25,2)</f>
        <v>21.5</v>
      </c>
      <c r="J21" s="181">
        <f t="shared" si="1"/>
        <v>43</v>
      </c>
      <c r="K21" s="180"/>
      <c r="L21" s="180">
        <f>ROUND(K21*1.25,2)</f>
        <v>0</v>
      </c>
      <c r="M21" s="181">
        <f t="shared" si="3"/>
        <v>0</v>
      </c>
      <c r="N21" s="28"/>
    </row>
    <row r="22" spans="2:14" ht="30" x14ac:dyDescent="0.25">
      <c r="B22" s="177" t="s">
        <v>397</v>
      </c>
      <c r="C22" s="177" t="s">
        <v>260</v>
      </c>
      <c r="D22" s="177">
        <v>97666</v>
      </c>
      <c r="E22" s="178" t="s">
        <v>179</v>
      </c>
      <c r="F22" s="177" t="s">
        <v>20</v>
      </c>
      <c r="G22" s="179">
        <v>4</v>
      </c>
      <c r="H22" s="180">
        <v>12.54</v>
      </c>
      <c r="I22" s="180">
        <f>ROUND(H22*1.25,2)</f>
        <v>15.68</v>
      </c>
      <c r="J22" s="181">
        <f t="shared" si="1"/>
        <v>62.72</v>
      </c>
      <c r="K22" s="180"/>
      <c r="L22" s="180">
        <f>ROUND(K22*1.25,2)</f>
        <v>0</v>
      </c>
      <c r="M22" s="181">
        <f t="shared" si="3"/>
        <v>0</v>
      </c>
      <c r="N22" s="28"/>
    </row>
    <row r="23" spans="2:14" ht="30" x14ac:dyDescent="0.25">
      <c r="B23" s="177" t="s">
        <v>398</v>
      </c>
      <c r="C23" s="177" t="s">
        <v>170</v>
      </c>
      <c r="D23" s="182" t="s">
        <v>352</v>
      </c>
      <c r="E23" s="178" t="s">
        <v>353</v>
      </c>
      <c r="F23" s="177" t="s">
        <v>18</v>
      </c>
      <c r="G23" s="179">
        <v>3.33</v>
      </c>
      <c r="H23" s="180">
        <v>63.21</v>
      </c>
      <c r="I23" s="180">
        <f>ROUND(H23*1.25,2)</f>
        <v>79.010000000000005</v>
      </c>
      <c r="J23" s="181">
        <f t="shared" si="1"/>
        <v>263.10000000000002</v>
      </c>
      <c r="K23" s="180"/>
      <c r="L23" s="180">
        <f>ROUND(K23*1.25,2)</f>
        <v>0</v>
      </c>
      <c r="M23" s="181">
        <f t="shared" si="3"/>
        <v>0</v>
      </c>
      <c r="N23" s="28"/>
    </row>
    <row r="24" spans="2:14" ht="30" customHeight="1" x14ac:dyDescent="0.25">
      <c r="B24" s="177" t="s">
        <v>399</v>
      </c>
      <c r="C24" s="177" t="s">
        <v>170</v>
      </c>
      <c r="D24" s="177" t="s">
        <v>172</v>
      </c>
      <c r="E24" s="178" t="s">
        <v>171</v>
      </c>
      <c r="F24" s="177" t="s">
        <v>19</v>
      </c>
      <c r="G24" s="179">
        <v>13.32</v>
      </c>
      <c r="H24" s="180">
        <v>141.80000000000001</v>
      </c>
      <c r="I24" s="180">
        <f t="shared" ref="I24" si="7">ROUND(H24*1.25,2)</f>
        <v>177.25</v>
      </c>
      <c r="J24" s="181">
        <f t="shared" si="1"/>
        <v>2360.9699999999998</v>
      </c>
      <c r="K24" s="180"/>
      <c r="L24" s="180">
        <f t="shared" ref="L24:L25" si="8">ROUND(K24*1.25,2)</f>
        <v>0</v>
      </c>
      <c r="M24" s="181">
        <f t="shared" si="3"/>
        <v>0</v>
      </c>
      <c r="N24" s="28"/>
    </row>
    <row r="25" spans="2:14" ht="45" x14ac:dyDescent="0.25">
      <c r="B25" s="177" t="s">
        <v>400</v>
      </c>
      <c r="C25" s="177" t="s">
        <v>170</v>
      </c>
      <c r="D25" s="177" t="s">
        <v>29</v>
      </c>
      <c r="E25" s="178" t="s">
        <v>28</v>
      </c>
      <c r="F25" s="177" t="s">
        <v>19</v>
      </c>
      <c r="G25" s="179">
        <v>14.34</v>
      </c>
      <c r="H25" s="180">
        <v>106.9</v>
      </c>
      <c r="I25" s="180">
        <f t="shared" si="0"/>
        <v>133.63</v>
      </c>
      <c r="J25" s="181">
        <f t="shared" si="1"/>
        <v>1916.25</v>
      </c>
      <c r="K25" s="180"/>
      <c r="L25" s="180">
        <f t="shared" si="8"/>
        <v>0</v>
      </c>
      <c r="M25" s="181">
        <f t="shared" si="3"/>
        <v>0</v>
      </c>
      <c r="N25" s="28"/>
    </row>
    <row r="26" spans="2:14" x14ac:dyDescent="0.25">
      <c r="B26" s="173">
        <v>4</v>
      </c>
      <c r="C26" s="173"/>
      <c r="D26" s="173"/>
      <c r="E26" s="174" t="s">
        <v>48</v>
      </c>
      <c r="F26" s="173"/>
      <c r="G26" s="175"/>
      <c r="H26" s="176"/>
      <c r="I26" s="176"/>
      <c r="J26" s="176">
        <f>SUM(J27:J31)</f>
        <v>17569.420000000002</v>
      </c>
      <c r="K26" s="176"/>
      <c r="L26" s="176"/>
      <c r="M26" s="176">
        <f>SUM(M27:M31)</f>
        <v>0</v>
      </c>
    </row>
    <row r="27" spans="2:14" s="31" customFormat="1" ht="45" x14ac:dyDescent="0.25">
      <c r="B27" s="177" t="s">
        <v>23</v>
      </c>
      <c r="C27" s="177" t="s">
        <v>260</v>
      </c>
      <c r="D27" s="177">
        <v>103324</v>
      </c>
      <c r="E27" s="178" t="s">
        <v>180</v>
      </c>
      <c r="F27" s="177" t="s">
        <v>18</v>
      </c>
      <c r="G27" s="179">
        <v>82.73</v>
      </c>
      <c r="H27" s="180">
        <v>83.84</v>
      </c>
      <c r="I27" s="180">
        <f t="shared" ref="I27" si="9">ROUND(H27*1.25,2)</f>
        <v>104.8</v>
      </c>
      <c r="J27" s="181">
        <f>ROUND(I27*G27,2)</f>
        <v>8670.1</v>
      </c>
      <c r="K27" s="180"/>
      <c r="L27" s="180">
        <f t="shared" ref="L27:L28" si="10">ROUND(K27*1.25,2)</f>
        <v>0</v>
      </c>
      <c r="M27" s="181">
        <f>ROUND(L27*G27,2)</f>
        <v>0</v>
      </c>
      <c r="N27" s="28"/>
    </row>
    <row r="28" spans="2:14" s="31" customFormat="1" ht="45" x14ac:dyDescent="0.25">
      <c r="B28" s="177" t="s">
        <v>389</v>
      </c>
      <c r="C28" s="177" t="s">
        <v>260</v>
      </c>
      <c r="D28" s="177">
        <v>103326</v>
      </c>
      <c r="E28" s="178" t="s">
        <v>317</v>
      </c>
      <c r="F28" s="177" t="s">
        <v>18</v>
      </c>
      <c r="G28" s="179">
        <v>7.06</v>
      </c>
      <c r="H28" s="180">
        <v>100.51</v>
      </c>
      <c r="I28" s="180">
        <f t="shared" ref="I28" si="11">ROUND(H28*1.25,2)</f>
        <v>125.64</v>
      </c>
      <c r="J28" s="181">
        <f>ROUND(I28*G28,2)</f>
        <v>887.02</v>
      </c>
      <c r="K28" s="180"/>
      <c r="L28" s="180">
        <f t="shared" si="10"/>
        <v>0</v>
      </c>
      <c r="M28" s="181">
        <f>ROUND(L28*G28,2)</f>
        <v>0</v>
      </c>
      <c r="N28" s="28"/>
    </row>
    <row r="29" spans="2:14" ht="45" x14ac:dyDescent="0.25">
      <c r="B29" s="177" t="s">
        <v>261</v>
      </c>
      <c r="C29" s="177" t="s">
        <v>260</v>
      </c>
      <c r="D29" s="186">
        <v>87879</v>
      </c>
      <c r="E29" s="178" t="s">
        <v>184</v>
      </c>
      <c r="F29" s="177" t="s">
        <v>18</v>
      </c>
      <c r="G29" s="183">
        <v>179.57</v>
      </c>
      <c r="H29" s="180">
        <v>4.7</v>
      </c>
      <c r="I29" s="180">
        <f>ROUND(H29*1.25,2)</f>
        <v>5.88</v>
      </c>
      <c r="J29" s="181">
        <f>ROUND(I29*G29,2)</f>
        <v>1055.8699999999999</v>
      </c>
      <c r="K29" s="180"/>
      <c r="L29" s="180">
        <f>ROUND(K29*1.25,2)</f>
        <v>0</v>
      </c>
      <c r="M29" s="181">
        <f>ROUND(L29*G29,2)</f>
        <v>0</v>
      </c>
      <c r="N29" s="28"/>
    </row>
    <row r="30" spans="2:14" ht="75" x14ac:dyDescent="0.25">
      <c r="B30" s="177" t="s">
        <v>340</v>
      </c>
      <c r="C30" s="177" t="s">
        <v>260</v>
      </c>
      <c r="D30" s="187">
        <v>87550</v>
      </c>
      <c r="E30" s="188" t="s">
        <v>185</v>
      </c>
      <c r="F30" s="177" t="s">
        <v>18</v>
      </c>
      <c r="G30" s="183">
        <v>54.67</v>
      </c>
      <c r="H30" s="180">
        <v>29.91</v>
      </c>
      <c r="I30" s="180">
        <f>ROUND(H30*1.25,2)</f>
        <v>37.39</v>
      </c>
      <c r="J30" s="181">
        <f>ROUND(I30*G30,2)</f>
        <v>2044.11</v>
      </c>
      <c r="K30" s="180"/>
      <c r="L30" s="180">
        <f>ROUND(K30*1.25,2)</f>
        <v>0</v>
      </c>
      <c r="M30" s="181">
        <f>ROUND(L30*G30,2)</f>
        <v>0</v>
      </c>
      <c r="N30" s="28"/>
    </row>
    <row r="31" spans="2:14" ht="60" x14ac:dyDescent="0.25">
      <c r="B31" s="177" t="s">
        <v>390</v>
      </c>
      <c r="C31" s="177" t="s">
        <v>260</v>
      </c>
      <c r="D31" s="187">
        <v>87548</v>
      </c>
      <c r="E31" s="188" t="s">
        <v>186</v>
      </c>
      <c r="F31" s="177" t="s">
        <v>18</v>
      </c>
      <c r="G31" s="183">
        <v>124.9</v>
      </c>
      <c r="H31" s="180">
        <v>31.46</v>
      </c>
      <c r="I31" s="180">
        <f>ROUND(H31*1.25,2)</f>
        <v>39.33</v>
      </c>
      <c r="J31" s="181">
        <f>ROUND(I31*G31,2)</f>
        <v>4912.32</v>
      </c>
      <c r="K31" s="180"/>
      <c r="L31" s="180">
        <f>ROUND(K31*1.25,2)</f>
        <v>0</v>
      </c>
      <c r="M31" s="181">
        <f>ROUND(L31*G31,2)</f>
        <v>0</v>
      </c>
      <c r="N31" s="28"/>
    </row>
    <row r="32" spans="2:14" s="31" customFormat="1" x14ac:dyDescent="0.25">
      <c r="B32" s="173">
        <v>5</v>
      </c>
      <c r="C32" s="173"/>
      <c r="D32" s="173"/>
      <c r="E32" s="174" t="s">
        <v>318</v>
      </c>
      <c r="F32" s="173"/>
      <c r="G32" s="175"/>
      <c r="H32" s="176"/>
      <c r="I32" s="176"/>
      <c r="J32" s="176">
        <f>SUM(J33:J37)</f>
        <v>13979.15</v>
      </c>
      <c r="K32" s="176"/>
      <c r="L32" s="176"/>
      <c r="M32" s="176">
        <f>SUM(M33:M37)</f>
        <v>0</v>
      </c>
    </row>
    <row r="33" spans="2:14" ht="30" x14ac:dyDescent="0.25">
      <c r="B33" s="177" t="s">
        <v>25</v>
      </c>
      <c r="C33" s="177" t="s">
        <v>260</v>
      </c>
      <c r="D33" s="177">
        <v>93358</v>
      </c>
      <c r="E33" s="178" t="s">
        <v>313</v>
      </c>
      <c r="F33" s="177" t="s">
        <v>19</v>
      </c>
      <c r="G33" s="179">
        <v>4.6100000000000003</v>
      </c>
      <c r="H33" s="180">
        <v>114.92</v>
      </c>
      <c r="I33" s="180">
        <f>ROUND(H33*1.25,2)</f>
        <v>143.65</v>
      </c>
      <c r="J33" s="181">
        <f>ROUND(I33*G33,2)</f>
        <v>662.23</v>
      </c>
      <c r="K33" s="180"/>
      <c r="L33" s="180">
        <f>ROUND(K33*1.25,2)</f>
        <v>0</v>
      </c>
      <c r="M33" s="181">
        <f>ROUND(L33*G33,2)</f>
        <v>0</v>
      </c>
      <c r="N33" s="28"/>
    </row>
    <row r="34" spans="2:14" ht="30" x14ac:dyDescent="0.25">
      <c r="B34" s="177" t="s">
        <v>49</v>
      </c>
      <c r="C34" s="177" t="s">
        <v>170</v>
      </c>
      <c r="D34" s="231" t="s">
        <v>376</v>
      </c>
      <c r="E34" s="178" t="s">
        <v>375</v>
      </c>
      <c r="F34" s="177" t="s">
        <v>19</v>
      </c>
      <c r="G34" s="179">
        <v>5.53</v>
      </c>
      <c r="H34" s="180">
        <v>12.22</v>
      </c>
      <c r="I34" s="180">
        <f>ROUND(H34*1.25,2)</f>
        <v>15.28</v>
      </c>
      <c r="J34" s="181">
        <f>ROUND(I34*G34,2)</f>
        <v>84.5</v>
      </c>
      <c r="K34" s="180"/>
      <c r="L34" s="180">
        <f>ROUND(K34*1.25,2)</f>
        <v>0</v>
      </c>
      <c r="M34" s="181">
        <f>ROUND(L34*G34,2)</f>
        <v>0</v>
      </c>
      <c r="N34" s="28"/>
    </row>
    <row r="35" spans="2:14" ht="30" x14ac:dyDescent="0.25">
      <c r="B35" s="177" t="s">
        <v>50</v>
      </c>
      <c r="C35" s="177" t="s">
        <v>260</v>
      </c>
      <c r="D35" s="231">
        <v>97101</v>
      </c>
      <c r="E35" s="178" t="s">
        <v>374</v>
      </c>
      <c r="F35" s="177" t="s">
        <v>18</v>
      </c>
      <c r="G35" s="183">
        <v>8.9700000000000006</v>
      </c>
      <c r="H35" s="184">
        <v>158.78</v>
      </c>
      <c r="I35" s="184">
        <f>ROUND(H35*1.25,2)</f>
        <v>198.48</v>
      </c>
      <c r="J35" s="185">
        <f>ROUND(I35*G35,2)</f>
        <v>1780.37</v>
      </c>
      <c r="K35" s="184"/>
      <c r="L35" s="184">
        <f>ROUND(K35*1.25,2)</f>
        <v>0</v>
      </c>
      <c r="M35" s="185">
        <f>ROUND(L35*G35,2)</f>
        <v>0</v>
      </c>
      <c r="N35" s="28"/>
    </row>
    <row r="36" spans="2:14" ht="45" x14ac:dyDescent="0.25">
      <c r="B36" s="177" t="s">
        <v>401</v>
      </c>
      <c r="C36" s="177" t="s">
        <v>260</v>
      </c>
      <c r="D36" s="186">
        <v>102073</v>
      </c>
      <c r="E36" s="178" t="s">
        <v>314</v>
      </c>
      <c r="F36" s="177" t="s">
        <v>19</v>
      </c>
      <c r="G36" s="179">
        <v>1.17</v>
      </c>
      <c r="H36" s="180">
        <v>3792.41</v>
      </c>
      <c r="I36" s="180">
        <f>ROUND(H36*1.25,2)</f>
        <v>4740.51</v>
      </c>
      <c r="J36" s="181">
        <f>ROUND(I36*G36,2)</f>
        <v>5546.4</v>
      </c>
      <c r="K36" s="180"/>
      <c r="L36" s="180">
        <f>ROUND(K36*1.25,2)</f>
        <v>0</v>
      </c>
      <c r="M36" s="181">
        <f>ROUND(L36*G36,2)</f>
        <v>0</v>
      </c>
      <c r="N36" s="28"/>
    </row>
    <row r="37" spans="2:14" ht="60" x14ac:dyDescent="0.25">
      <c r="B37" s="177" t="s">
        <v>402</v>
      </c>
      <c r="C37" s="177" t="s">
        <v>260</v>
      </c>
      <c r="D37" s="186">
        <v>87620</v>
      </c>
      <c r="E37" s="178" t="s">
        <v>315</v>
      </c>
      <c r="F37" s="177" t="s">
        <v>18</v>
      </c>
      <c r="G37" s="205">
        <v>156.94</v>
      </c>
      <c r="H37" s="180">
        <v>30.1</v>
      </c>
      <c r="I37" s="180">
        <f>ROUND(H37*1.25,2)</f>
        <v>37.630000000000003</v>
      </c>
      <c r="J37" s="181">
        <f>ROUND(I37*G37,2)</f>
        <v>5905.65</v>
      </c>
      <c r="K37" s="180"/>
      <c r="L37" s="180">
        <f>ROUND(K37*1.25,2)</f>
        <v>0</v>
      </c>
      <c r="M37" s="181">
        <f>ROUND(L37*G37,2)</f>
        <v>0</v>
      </c>
      <c r="N37" s="28"/>
    </row>
    <row r="38" spans="2:14" x14ac:dyDescent="0.25">
      <c r="B38" s="173">
        <v>6</v>
      </c>
      <c r="C38" s="173"/>
      <c r="D38" s="173"/>
      <c r="E38" s="174" t="s">
        <v>24</v>
      </c>
      <c r="F38" s="173"/>
      <c r="G38" s="175"/>
      <c r="H38" s="176"/>
      <c r="I38" s="176"/>
      <c r="J38" s="176">
        <f>SUM(J39:J41)</f>
        <v>18838.530000000002</v>
      </c>
      <c r="K38" s="176"/>
      <c r="L38" s="176"/>
      <c r="M38" s="176">
        <f>SUM(M39:M41)</f>
        <v>0</v>
      </c>
    </row>
    <row r="39" spans="2:14" ht="45" x14ac:dyDescent="0.25">
      <c r="B39" s="177" t="s">
        <v>141</v>
      </c>
      <c r="C39" s="177" t="s">
        <v>260</v>
      </c>
      <c r="D39" s="177">
        <v>98556</v>
      </c>
      <c r="E39" s="178" t="s">
        <v>181</v>
      </c>
      <c r="F39" s="177" t="s">
        <v>18</v>
      </c>
      <c r="G39" s="179">
        <v>214.46</v>
      </c>
      <c r="H39" s="180">
        <v>67.14</v>
      </c>
      <c r="I39" s="180">
        <f t="shared" ref="I39" si="12">ROUND(H39*1.25,2)</f>
        <v>83.93</v>
      </c>
      <c r="J39" s="181">
        <f>ROUND(I39*G39,2)</f>
        <v>17999.63</v>
      </c>
      <c r="K39" s="180"/>
      <c r="L39" s="180">
        <f t="shared" ref="L39:L41" si="13">ROUND(K39*1.25,2)</f>
        <v>0</v>
      </c>
      <c r="M39" s="181">
        <f>ROUND(L39*G39,2)</f>
        <v>0</v>
      </c>
      <c r="N39" s="28"/>
    </row>
    <row r="40" spans="2:14" ht="45" x14ac:dyDescent="0.25">
      <c r="B40" s="177" t="s">
        <v>142</v>
      </c>
      <c r="C40" s="177" t="s">
        <v>260</v>
      </c>
      <c r="D40" s="186">
        <v>98558</v>
      </c>
      <c r="E40" s="178" t="s">
        <v>182</v>
      </c>
      <c r="F40" s="177" t="s">
        <v>134</v>
      </c>
      <c r="G40" s="179">
        <v>5</v>
      </c>
      <c r="H40" s="180">
        <v>10.96</v>
      </c>
      <c r="I40" s="180">
        <f t="shared" ref="I40:I41" si="14">ROUND(H40*1.25,2)</f>
        <v>13.7</v>
      </c>
      <c r="J40" s="181">
        <f>ROUND(I40*G40,2)</f>
        <v>68.5</v>
      </c>
      <c r="K40" s="180"/>
      <c r="L40" s="180">
        <f t="shared" si="13"/>
        <v>0</v>
      </c>
      <c r="M40" s="181">
        <f>ROUND(L40*G40,2)</f>
        <v>0</v>
      </c>
      <c r="N40" s="28"/>
    </row>
    <row r="41" spans="2:14" ht="30" x14ac:dyDescent="0.25">
      <c r="B41" s="177" t="s">
        <v>152</v>
      </c>
      <c r="C41" s="177" t="s">
        <v>260</v>
      </c>
      <c r="D41" s="186">
        <v>98559</v>
      </c>
      <c r="E41" s="178" t="s">
        <v>183</v>
      </c>
      <c r="F41" s="177" t="s">
        <v>27</v>
      </c>
      <c r="G41" s="28">
        <v>108.05</v>
      </c>
      <c r="H41" s="180">
        <v>5.7</v>
      </c>
      <c r="I41" s="180">
        <f t="shared" si="14"/>
        <v>7.13</v>
      </c>
      <c r="J41" s="181">
        <f>ROUND(I41*G41,2)</f>
        <v>770.4</v>
      </c>
      <c r="K41" s="180"/>
      <c r="L41" s="180">
        <f t="shared" si="13"/>
        <v>0</v>
      </c>
      <c r="M41" s="181">
        <f>ROUND(L41*G41,2)</f>
        <v>0</v>
      </c>
      <c r="N41" s="28"/>
    </row>
    <row r="42" spans="2:14" s="31" customFormat="1" x14ac:dyDescent="0.25">
      <c r="B42" s="173">
        <v>7</v>
      </c>
      <c r="C42" s="173"/>
      <c r="D42" s="173"/>
      <c r="E42" s="174" t="s">
        <v>22</v>
      </c>
      <c r="F42" s="173"/>
      <c r="G42" s="175"/>
      <c r="H42" s="176"/>
      <c r="I42" s="176"/>
      <c r="J42" s="176">
        <f>SUM(J43:J49)</f>
        <v>61110.460000000006</v>
      </c>
      <c r="K42" s="176"/>
      <c r="L42" s="176"/>
      <c r="M42" s="176">
        <f>SUM(M43:M49)</f>
        <v>0</v>
      </c>
    </row>
    <row r="43" spans="2:14" ht="45" x14ac:dyDescent="0.25">
      <c r="B43" s="177" t="s">
        <v>341</v>
      </c>
      <c r="C43" s="177" t="s">
        <v>260</v>
      </c>
      <c r="D43" s="187">
        <v>87273</v>
      </c>
      <c r="E43" s="188" t="s">
        <v>187</v>
      </c>
      <c r="F43" s="187" t="s">
        <v>18</v>
      </c>
      <c r="G43" s="183">
        <v>99.4</v>
      </c>
      <c r="H43" s="180">
        <v>85.82</v>
      </c>
      <c r="I43" s="180">
        <f t="shared" ref="I43:I48" si="15">ROUND(H43*1.25,2)</f>
        <v>107.28</v>
      </c>
      <c r="J43" s="181">
        <f t="shared" ref="J43:J49" si="16">ROUND(I43*G43,2)</f>
        <v>10663.63</v>
      </c>
      <c r="K43" s="180"/>
      <c r="L43" s="180">
        <f t="shared" ref="L43:L49" si="17">ROUND(K43*1.25,2)</f>
        <v>0</v>
      </c>
      <c r="M43" s="181">
        <f t="shared" ref="M43:M49" si="18">ROUND(L43*G43,2)</f>
        <v>0</v>
      </c>
      <c r="N43" s="28"/>
    </row>
    <row r="44" spans="2:14" ht="45" x14ac:dyDescent="0.25">
      <c r="B44" s="177" t="s">
        <v>342</v>
      </c>
      <c r="C44" s="177" t="s">
        <v>260</v>
      </c>
      <c r="D44" s="187">
        <v>104596</v>
      </c>
      <c r="E44" s="188" t="s">
        <v>188</v>
      </c>
      <c r="F44" s="187" t="s">
        <v>18</v>
      </c>
      <c r="G44" s="183">
        <v>140.09</v>
      </c>
      <c r="H44" s="180">
        <v>215.14</v>
      </c>
      <c r="I44" s="180">
        <f t="shared" si="15"/>
        <v>268.93</v>
      </c>
      <c r="J44" s="181">
        <f t="shared" si="16"/>
        <v>37674.400000000001</v>
      </c>
      <c r="K44" s="180"/>
      <c r="L44" s="180">
        <f t="shared" si="17"/>
        <v>0</v>
      </c>
      <c r="M44" s="181">
        <f t="shared" si="18"/>
        <v>0</v>
      </c>
      <c r="N44" s="28"/>
    </row>
    <row r="45" spans="2:14" ht="30" x14ac:dyDescent="0.25">
      <c r="B45" s="177" t="s">
        <v>343</v>
      </c>
      <c r="C45" s="177" t="s">
        <v>260</v>
      </c>
      <c r="D45" s="186">
        <v>104619</v>
      </c>
      <c r="E45" s="178" t="s">
        <v>189</v>
      </c>
      <c r="F45" s="177" t="s">
        <v>27</v>
      </c>
      <c r="G45" s="183">
        <v>101.12</v>
      </c>
      <c r="H45" s="180">
        <v>23.81</v>
      </c>
      <c r="I45" s="180">
        <f t="shared" si="15"/>
        <v>29.76</v>
      </c>
      <c r="J45" s="181">
        <f t="shared" si="16"/>
        <v>3009.33</v>
      </c>
      <c r="K45" s="180"/>
      <c r="L45" s="180">
        <f t="shared" si="17"/>
        <v>0</v>
      </c>
      <c r="M45" s="181">
        <f t="shared" si="18"/>
        <v>0</v>
      </c>
      <c r="N45" s="28"/>
    </row>
    <row r="46" spans="2:14" ht="30" x14ac:dyDescent="0.25">
      <c r="B46" s="177" t="s">
        <v>344</v>
      </c>
      <c r="C46" s="177" t="s">
        <v>260</v>
      </c>
      <c r="D46" s="186">
        <v>98671</v>
      </c>
      <c r="E46" s="178" t="s">
        <v>202</v>
      </c>
      <c r="F46" s="177" t="s">
        <v>18</v>
      </c>
      <c r="G46" s="183">
        <v>7.89</v>
      </c>
      <c r="H46" s="180">
        <v>482.65</v>
      </c>
      <c r="I46" s="180">
        <f t="shared" ref="I46:I47" si="19">ROUND(H46*1.25,2)</f>
        <v>603.30999999999995</v>
      </c>
      <c r="J46" s="181">
        <f t="shared" si="16"/>
        <v>4760.12</v>
      </c>
      <c r="K46" s="180"/>
      <c r="L46" s="180">
        <f t="shared" si="17"/>
        <v>0</v>
      </c>
      <c r="M46" s="181">
        <f t="shared" si="18"/>
        <v>0</v>
      </c>
      <c r="N46" s="28"/>
    </row>
    <row r="47" spans="2:14" ht="30" x14ac:dyDescent="0.25">
      <c r="B47" s="177" t="s">
        <v>345</v>
      </c>
      <c r="C47" s="177" t="s">
        <v>260</v>
      </c>
      <c r="D47" s="186">
        <v>98685</v>
      </c>
      <c r="E47" s="178" t="s">
        <v>203</v>
      </c>
      <c r="F47" s="177" t="s">
        <v>27</v>
      </c>
      <c r="G47" s="183">
        <v>6.93</v>
      </c>
      <c r="H47" s="180">
        <v>88.49</v>
      </c>
      <c r="I47" s="180">
        <f t="shared" si="19"/>
        <v>110.61</v>
      </c>
      <c r="J47" s="181">
        <f t="shared" si="16"/>
        <v>766.53</v>
      </c>
      <c r="K47" s="180"/>
      <c r="L47" s="180">
        <f t="shared" si="17"/>
        <v>0</v>
      </c>
      <c r="M47" s="181">
        <f t="shared" si="18"/>
        <v>0</v>
      </c>
      <c r="N47" s="28"/>
    </row>
    <row r="48" spans="2:14" ht="30" x14ac:dyDescent="0.25">
      <c r="B48" s="177" t="s">
        <v>346</v>
      </c>
      <c r="C48" s="177" t="s">
        <v>260</v>
      </c>
      <c r="D48" s="177">
        <v>96114</v>
      </c>
      <c r="E48" s="178" t="s">
        <v>191</v>
      </c>
      <c r="F48" s="177" t="s">
        <v>18</v>
      </c>
      <c r="G48" s="183">
        <v>38.92</v>
      </c>
      <c r="H48" s="180">
        <v>74.12</v>
      </c>
      <c r="I48" s="180">
        <f t="shared" si="15"/>
        <v>92.65</v>
      </c>
      <c r="J48" s="181">
        <f t="shared" si="16"/>
        <v>3605.94</v>
      </c>
      <c r="K48" s="180"/>
      <c r="L48" s="180">
        <f t="shared" si="17"/>
        <v>0</v>
      </c>
      <c r="M48" s="181">
        <f t="shared" si="18"/>
        <v>0</v>
      </c>
      <c r="N48" s="28"/>
    </row>
    <row r="49" spans="2:14" ht="30" x14ac:dyDescent="0.25">
      <c r="B49" s="177" t="s">
        <v>403</v>
      </c>
      <c r="C49" s="177" t="s">
        <v>260</v>
      </c>
      <c r="D49" s="177">
        <v>96121</v>
      </c>
      <c r="E49" s="178" t="s">
        <v>190</v>
      </c>
      <c r="F49" s="177" t="s">
        <v>27</v>
      </c>
      <c r="G49" s="183">
        <v>40.159999999999997</v>
      </c>
      <c r="H49" s="180">
        <v>12.56</v>
      </c>
      <c r="I49" s="180">
        <f t="shared" ref="I49" si="20">ROUND(H49*1.25,2)</f>
        <v>15.7</v>
      </c>
      <c r="J49" s="181">
        <f t="shared" si="16"/>
        <v>630.51</v>
      </c>
      <c r="K49" s="180"/>
      <c r="L49" s="180">
        <f t="shared" si="17"/>
        <v>0</v>
      </c>
      <c r="M49" s="181">
        <f t="shared" si="18"/>
        <v>0</v>
      </c>
      <c r="N49" s="28"/>
    </row>
    <row r="50" spans="2:14" x14ac:dyDescent="0.25">
      <c r="B50" s="173">
        <v>8</v>
      </c>
      <c r="C50" s="173"/>
      <c r="D50" s="173"/>
      <c r="E50" s="174" t="s">
        <v>153</v>
      </c>
      <c r="F50" s="173"/>
      <c r="G50" s="175"/>
      <c r="H50" s="176"/>
      <c r="I50" s="176"/>
      <c r="J50" s="176">
        <f>SUM(J51:J56)</f>
        <v>23840.34</v>
      </c>
      <c r="K50" s="176"/>
      <c r="L50" s="176"/>
      <c r="M50" s="176">
        <f>SUM(M51:M56)</f>
        <v>0</v>
      </c>
    </row>
    <row r="51" spans="2:14" ht="30" x14ac:dyDescent="0.25">
      <c r="B51" s="177" t="s">
        <v>262</v>
      </c>
      <c r="C51" s="177" t="s">
        <v>260</v>
      </c>
      <c r="D51" s="186">
        <v>88494</v>
      </c>
      <c r="E51" s="178" t="s">
        <v>192</v>
      </c>
      <c r="F51" s="177" t="s">
        <v>18</v>
      </c>
      <c r="G51" s="183">
        <v>144.81</v>
      </c>
      <c r="H51" s="184">
        <v>25.96</v>
      </c>
      <c r="I51" s="184">
        <f t="shared" ref="I51:I56" si="21">ROUND(H51*1.25,2)</f>
        <v>32.450000000000003</v>
      </c>
      <c r="J51" s="181">
        <f t="shared" ref="J51:J56" si="22">ROUND(I51*G51,2)</f>
        <v>4699.08</v>
      </c>
      <c r="K51" s="184"/>
      <c r="L51" s="184">
        <f t="shared" ref="L51:L56" si="23">ROUND(K51*1.25,2)</f>
        <v>0</v>
      </c>
      <c r="M51" s="181">
        <f t="shared" ref="M51:M56" si="24">ROUND(L51*G51,2)</f>
        <v>0</v>
      </c>
      <c r="N51" s="28"/>
    </row>
    <row r="52" spans="2:14" ht="30" x14ac:dyDescent="0.25">
      <c r="B52" s="177" t="s">
        <v>263</v>
      </c>
      <c r="C52" s="177" t="s">
        <v>260</v>
      </c>
      <c r="D52" s="186">
        <v>88484</v>
      </c>
      <c r="E52" s="178" t="s">
        <v>193</v>
      </c>
      <c r="F52" s="177" t="s">
        <v>18</v>
      </c>
      <c r="G52" s="183">
        <v>144.81</v>
      </c>
      <c r="H52" s="184">
        <v>6.15</v>
      </c>
      <c r="I52" s="184">
        <f t="shared" ref="I52" si="25">ROUND(H52*1.25,2)</f>
        <v>7.69</v>
      </c>
      <c r="J52" s="181">
        <f t="shared" si="22"/>
        <v>1113.5899999999999</v>
      </c>
      <c r="K52" s="184"/>
      <c r="L52" s="184">
        <f t="shared" si="23"/>
        <v>0</v>
      </c>
      <c r="M52" s="181">
        <f t="shared" si="24"/>
        <v>0</v>
      </c>
      <c r="N52" s="28"/>
    </row>
    <row r="53" spans="2:14" ht="30" x14ac:dyDescent="0.25">
      <c r="B53" s="177" t="s">
        <v>264</v>
      </c>
      <c r="C53" s="177" t="s">
        <v>260</v>
      </c>
      <c r="D53" s="177">
        <v>88488</v>
      </c>
      <c r="E53" s="178" t="s">
        <v>194</v>
      </c>
      <c r="F53" s="177" t="s">
        <v>18</v>
      </c>
      <c r="G53" s="179">
        <v>144.81</v>
      </c>
      <c r="H53" s="180">
        <v>17.47</v>
      </c>
      <c r="I53" s="180">
        <f t="shared" si="21"/>
        <v>21.84</v>
      </c>
      <c r="J53" s="181">
        <f t="shared" si="22"/>
        <v>3162.65</v>
      </c>
      <c r="K53" s="180"/>
      <c r="L53" s="180">
        <f t="shared" si="23"/>
        <v>0</v>
      </c>
      <c r="M53" s="181">
        <f t="shared" si="24"/>
        <v>0</v>
      </c>
      <c r="N53" s="28"/>
    </row>
    <row r="54" spans="2:14" ht="30" x14ac:dyDescent="0.25">
      <c r="B54" s="177" t="s">
        <v>265</v>
      </c>
      <c r="C54" s="177" t="s">
        <v>260</v>
      </c>
      <c r="D54" s="186">
        <v>88497</v>
      </c>
      <c r="E54" s="178" t="s">
        <v>195</v>
      </c>
      <c r="F54" s="177" t="s">
        <v>18</v>
      </c>
      <c r="G54" s="179">
        <v>289.70999999999998</v>
      </c>
      <c r="H54" s="180">
        <v>21.55</v>
      </c>
      <c r="I54" s="180">
        <f t="shared" ref="I54" si="26">ROUND(H54*1.25,2)</f>
        <v>26.94</v>
      </c>
      <c r="J54" s="181">
        <f t="shared" si="22"/>
        <v>7804.79</v>
      </c>
      <c r="K54" s="180"/>
      <c r="L54" s="180">
        <f t="shared" si="23"/>
        <v>0</v>
      </c>
      <c r="M54" s="181">
        <f t="shared" si="24"/>
        <v>0</v>
      </c>
      <c r="N54" s="28"/>
    </row>
    <row r="55" spans="2:14" ht="30" x14ac:dyDescent="0.25">
      <c r="B55" s="177" t="s">
        <v>266</v>
      </c>
      <c r="C55" s="177" t="s">
        <v>260</v>
      </c>
      <c r="D55" s="186">
        <v>88485</v>
      </c>
      <c r="E55" s="178" t="s">
        <v>196</v>
      </c>
      <c r="F55" s="177" t="s">
        <v>18</v>
      </c>
      <c r="G55" s="179">
        <v>289.70999999999998</v>
      </c>
      <c r="H55" s="180">
        <v>4.95</v>
      </c>
      <c r="I55" s="180">
        <f t="shared" si="21"/>
        <v>6.19</v>
      </c>
      <c r="J55" s="181">
        <f t="shared" si="22"/>
        <v>1793.3</v>
      </c>
      <c r="K55" s="180"/>
      <c r="L55" s="180">
        <f t="shared" si="23"/>
        <v>0</v>
      </c>
      <c r="M55" s="181">
        <f t="shared" si="24"/>
        <v>0</v>
      </c>
      <c r="N55" s="28"/>
    </row>
    <row r="56" spans="2:14" ht="30" x14ac:dyDescent="0.25">
      <c r="B56" s="177" t="s">
        <v>267</v>
      </c>
      <c r="C56" s="177" t="s">
        <v>260</v>
      </c>
      <c r="D56" s="187">
        <v>88489</v>
      </c>
      <c r="E56" s="188" t="s">
        <v>197</v>
      </c>
      <c r="F56" s="187" t="s">
        <v>18</v>
      </c>
      <c r="G56" s="179">
        <v>289.70999999999998</v>
      </c>
      <c r="H56" s="180">
        <v>14.54</v>
      </c>
      <c r="I56" s="180">
        <f t="shared" si="21"/>
        <v>18.18</v>
      </c>
      <c r="J56" s="181">
        <f t="shared" si="22"/>
        <v>5266.93</v>
      </c>
      <c r="K56" s="180"/>
      <c r="L56" s="180">
        <f t="shared" si="23"/>
        <v>0</v>
      </c>
      <c r="M56" s="181">
        <f t="shared" si="24"/>
        <v>0</v>
      </c>
      <c r="N56" s="28"/>
    </row>
    <row r="57" spans="2:14" x14ac:dyDescent="0.25">
      <c r="B57" s="173">
        <v>9</v>
      </c>
      <c r="C57" s="173"/>
      <c r="D57" s="173"/>
      <c r="E57" s="174" t="s">
        <v>209</v>
      </c>
      <c r="F57" s="173"/>
      <c r="G57" s="175"/>
      <c r="H57" s="176"/>
      <c r="I57" s="176"/>
      <c r="J57" s="176">
        <f>SUM(J58:J84)</f>
        <v>50823.049999999988</v>
      </c>
      <c r="K57" s="176"/>
      <c r="L57" s="176"/>
      <c r="M57" s="176">
        <f>SUM(M58:M84)</f>
        <v>0</v>
      </c>
    </row>
    <row r="58" spans="2:14" ht="30" customHeight="1" x14ac:dyDescent="0.25">
      <c r="B58" s="177" t="s">
        <v>347</v>
      </c>
      <c r="C58" s="177" t="s">
        <v>260</v>
      </c>
      <c r="D58" s="177">
        <v>90447</v>
      </c>
      <c r="E58" s="178" t="s">
        <v>204</v>
      </c>
      <c r="F58" s="177" t="s">
        <v>27</v>
      </c>
      <c r="G58" s="179">
        <v>106</v>
      </c>
      <c r="H58" s="180">
        <v>11.78</v>
      </c>
      <c r="I58" s="180">
        <f t="shared" ref="I58:I59" si="27">ROUND(H58*1.25,2)</f>
        <v>14.73</v>
      </c>
      <c r="J58" s="181">
        <f t="shared" ref="J58:J84" si="28">ROUND(I58*G58,2)</f>
        <v>1561.38</v>
      </c>
      <c r="K58" s="180"/>
      <c r="L58" s="180">
        <f t="shared" ref="L58:L61" si="29">ROUND(K58*1.25,2)</f>
        <v>0</v>
      </c>
      <c r="M58" s="181">
        <f t="shared" ref="M58:M84" si="30">ROUND(L58*G58,2)</f>
        <v>0</v>
      </c>
      <c r="N58" s="28"/>
    </row>
    <row r="59" spans="2:14" ht="30" customHeight="1" x14ac:dyDescent="0.25">
      <c r="B59" s="177" t="s">
        <v>268</v>
      </c>
      <c r="C59" s="177" t="s">
        <v>260</v>
      </c>
      <c r="D59" s="177">
        <v>90456</v>
      </c>
      <c r="E59" s="178" t="s">
        <v>205</v>
      </c>
      <c r="F59" s="177" t="s">
        <v>20</v>
      </c>
      <c r="G59" s="179">
        <v>97</v>
      </c>
      <c r="H59" s="180">
        <v>7.8</v>
      </c>
      <c r="I59" s="180">
        <f t="shared" si="27"/>
        <v>9.75</v>
      </c>
      <c r="J59" s="181">
        <f t="shared" si="28"/>
        <v>945.75</v>
      </c>
      <c r="K59" s="180"/>
      <c r="L59" s="180">
        <f t="shared" si="29"/>
        <v>0</v>
      </c>
      <c r="M59" s="181">
        <f t="shared" si="30"/>
        <v>0</v>
      </c>
      <c r="N59" s="28"/>
    </row>
    <row r="60" spans="2:14" ht="45" customHeight="1" x14ac:dyDescent="0.25">
      <c r="B60" s="177" t="s">
        <v>269</v>
      </c>
      <c r="C60" s="177" t="s">
        <v>260</v>
      </c>
      <c r="D60" s="177">
        <v>90466</v>
      </c>
      <c r="E60" s="178" t="s">
        <v>206</v>
      </c>
      <c r="F60" s="177" t="s">
        <v>27</v>
      </c>
      <c r="G60" s="179">
        <v>106</v>
      </c>
      <c r="H60" s="180">
        <v>19.12</v>
      </c>
      <c r="I60" s="180">
        <f t="shared" ref="I60" si="31">ROUND(H60*1.25,2)</f>
        <v>23.9</v>
      </c>
      <c r="J60" s="181">
        <f t="shared" si="28"/>
        <v>2533.4</v>
      </c>
      <c r="K60" s="180"/>
      <c r="L60" s="180">
        <f t="shared" si="29"/>
        <v>0</v>
      </c>
      <c r="M60" s="181">
        <f t="shared" si="30"/>
        <v>0</v>
      </c>
      <c r="N60" s="28"/>
    </row>
    <row r="61" spans="2:14" ht="30" customHeight="1" x14ac:dyDescent="0.25">
      <c r="B61" s="177" t="s">
        <v>270</v>
      </c>
      <c r="C61" s="177" t="s">
        <v>260</v>
      </c>
      <c r="D61" s="177">
        <v>91939</v>
      </c>
      <c r="E61" s="178" t="s">
        <v>391</v>
      </c>
      <c r="F61" s="177" t="s">
        <v>20</v>
      </c>
      <c r="G61" s="183">
        <v>18</v>
      </c>
      <c r="H61" s="184">
        <v>42.92</v>
      </c>
      <c r="I61" s="184">
        <f t="shared" ref="I61" si="32">ROUND(H61*1.25,2)</f>
        <v>53.65</v>
      </c>
      <c r="J61" s="185">
        <f t="shared" si="28"/>
        <v>965.7</v>
      </c>
      <c r="K61" s="184"/>
      <c r="L61" s="184">
        <f t="shared" si="29"/>
        <v>0</v>
      </c>
      <c r="M61" s="185">
        <f t="shared" si="30"/>
        <v>0</v>
      </c>
      <c r="N61" s="28"/>
    </row>
    <row r="62" spans="2:14" ht="30" customHeight="1" x14ac:dyDescent="0.25">
      <c r="B62" s="177" t="s">
        <v>271</v>
      </c>
      <c r="C62" s="177" t="s">
        <v>260</v>
      </c>
      <c r="D62" s="177">
        <v>91940</v>
      </c>
      <c r="E62" s="178" t="s">
        <v>207</v>
      </c>
      <c r="F62" s="177" t="s">
        <v>20</v>
      </c>
      <c r="G62" s="179">
        <v>79</v>
      </c>
      <c r="H62" s="180">
        <v>23.97</v>
      </c>
      <c r="I62" s="180">
        <f>ROUND(H62*1.25,2)</f>
        <v>29.96</v>
      </c>
      <c r="J62" s="181">
        <f t="shared" si="28"/>
        <v>2366.84</v>
      </c>
      <c r="K62" s="180"/>
      <c r="L62" s="180">
        <f>ROUND(K62*1.25,2)</f>
        <v>0</v>
      </c>
      <c r="M62" s="181">
        <f t="shared" si="30"/>
        <v>0</v>
      </c>
      <c r="N62" s="28"/>
    </row>
    <row r="63" spans="2:14" ht="45" customHeight="1" x14ac:dyDescent="0.25">
      <c r="B63" s="177" t="s">
        <v>272</v>
      </c>
      <c r="C63" s="177" t="s">
        <v>260</v>
      </c>
      <c r="D63" s="177">
        <v>91855</v>
      </c>
      <c r="E63" s="178" t="s">
        <v>208</v>
      </c>
      <c r="F63" s="177" t="s">
        <v>27</v>
      </c>
      <c r="G63" s="179">
        <v>106</v>
      </c>
      <c r="H63" s="180">
        <v>13.27</v>
      </c>
      <c r="I63" s="180">
        <f t="shared" ref="I63" si="33">ROUND(H63*1.25,2)</f>
        <v>16.59</v>
      </c>
      <c r="J63" s="181">
        <f t="shared" si="28"/>
        <v>1758.54</v>
      </c>
      <c r="K63" s="180"/>
      <c r="L63" s="180">
        <f t="shared" ref="L63:L67" si="34">ROUND(K63*1.25,2)</f>
        <v>0</v>
      </c>
      <c r="M63" s="181">
        <f t="shared" si="30"/>
        <v>0</v>
      </c>
      <c r="N63" s="28"/>
    </row>
    <row r="64" spans="2:14" ht="45" customHeight="1" x14ac:dyDescent="0.25">
      <c r="B64" s="177" t="s">
        <v>273</v>
      </c>
      <c r="C64" s="177" t="s">
        <v>307</v>
      </c>
      <c r="D64" s="232">
        <v>90951</v>
      </c>
      <c r="E64" s="195" t="s">
        <v>218</v>
      </c>
      <c r="F64" s="196" t="s">
        <v>20</v>
      </c>
      <c r="G64" s="179">
        <v>19</v>
      </c>
      <c r="H64" s="180">
        <v>216.72</v>
      </c>
      <c r="I64" s="180">
        <f t="shared" ref="I64" si="35">ROUND(H64*1.25,2)</f>
        <v>270.89999999999998</v>
      </c>
      <c r="J64" s="181">
        <f t="shared" si="28"/>
        <v>5147.1000000000004</v>
      </c>
      <c r="K64" s="180"/>
      <c r="L64" s="180">
        <f t="shared" si="34"/>
        <v>0</v>
      </c>
      <c r="M64" s="181">
        <f t="shared" si="30"/>
        <v>0</v>
      </c>
      <c r="N64" s="28"/>
    </row>
    <row r="65" spans="2:14" ht="30" customHeight="1" x14ac:dyDescent="0.25">
      <c r="B65" s="177" t="s">
        <v>274</v>
      </c>
      <c r="C65" s="177" t="s">
        <v>260</v>
      </c>
      <c r="D65" s="177">
        <v>100903</v>
      </c>
      <c r="E65" s="178" t="s">
        <v>219</v>
      </c>
      <c r="F65" s="177" t="s">
        <v>20</v>
      </c>
      <c r="G65" s="183">
        <v>38</v>
      </c>
      <c r="H65" s="180">
        <v>29.45</v>
      </c>
      <c r="I65" s="180">
        <f t="shared" ref="I65" si="36">ROUND(H65*1.25,2)</f>
        <v>36.81</v>
      </c>
      <c r="J65" s="181">
        <f t="shared" si="28"/>
        <v>1398.78</v>
      </c>
      <c r="K65" s="180"/>
      <c r="L65" s="180">
        <f t="shared" si="34"/>
        <v>0</v>
      </c>
      <c r="M65" s="181">
        <f t="shared" si="30"/>
        <v>0</v>
      </c>
      <c r="N65" s="28"/>
    </row>
    <row r="66" spans="2:14" ht="30" customHeight="1" x14ac:dyDescent="0.25">
      <c r="B66" s="177" t="s">
        <v>275</v>
      </c>
      <c r="C66" s="177" t="s">
        <v>260</v>
      </c>
      <c r="D66" s="177">
        <v>98307</v>
      </c>
      <c r="E66" s="178" t="s">
        <v>357</v>
      </c>
      <c r="F66" s="177" t="s">
        <v>20</v>
      </c>
      <c r="G66" s="183">
        <v>37</v>
      </c>
      <c r="H66" s="180">
        <v>47.52</v>
      </c>
      <c r="I66" s="180">
        <f t="shared" ref="I66" si="37">ROUND(H66*1.25,2)</f>
        <v>59.4</v>
      </c>
      <c r="J66" s="181">
        <f t="shared" si="28"/>
        <v>2197.8000000000002</v>
      </c>
      <c r="K66" s="180"/>
      <c r="L66" s="180">
        <f t="shared" si="34"/>
        <v>0</v>
      </c>
      <c r="M66" s="181">
        <f t="shared" si="30"/>
        <v>0</v>
      </c>
      <c r="N66" s="28"/>
    </row>
    <row r="67" spans="2:14" ht="30" customHeight="1" x14ac:dyDescent="0.25">
      <c r="B67" s="177" t="s">
        <v>276</v>
      </c>
      <c r="C67" s="177" t="s">
        <v>260</v>
      </c>
      <c r="D67" s="177">
        <v>91953</v>
      </c>
      <c r="E67" s="178" t="s">
        <v>221</v>
      </c>
      <c r="F67" s="177" t="s">
        <v>20</v>
      </c>
      <c r="G67" s="183">
        <v>8</v>
      </c>
      <c r="H67" s="180">
        <v>36.57</v>
      </c>
      <c r="I67" s="180">
        <f t="shared" ref="I67:I71" si="38">ROUND(H67*1.25,2)</f>
        <v>45.71</v>
      </c>
      <c r="J67" s="181">
        <f t="shared" si="28"/>
        <v>365.68</v>
      </c>
      <c r="K67" s="180"/>
      <c r="L67" s="180">
        <f t="shared" si="34"/>
        <v>0</v>
      </c>
      <c r="M67" s="181">
        <f t="shared" si="30"/>
        <v>0</v>
      </c>
      <c r="N67" s="28"/>
    </row>
    <row r="68" spans="2:14" ht="45" customHeight="1" x14ac:dyDescent="0.25">
      <c r="B68" s="177" t="s">
        <v>277</v>
      </c>
      <c r="C68" s="177" t="s">
        <v>260</v>
      </c>
      <c r="D68" s="177">
        <v>91997</v>
      </c>
      <c r="E68" s="178" t="s">
        <v>223</v>
      </c>
      <c r="F68" s="177" t="s">
        <v>20</v>
      </c>
      <c r="G68" s="183">
        <v>39</v>
      </c>
      <c r="H68" s="180">
        <v>45.63</v>
      </c>
      <c r="I68" s="180">
        <f>ROUND(H68*1.25,2)</f>
        <v>57.04</v>
      </c>
      <c r="J68" s="181">
        <f t="shared" si="28"/>
        <v>2224.56</v>
      </c>
      <c r="K68" s="180"/>
      <c r="L68" s="180">
        <f>ROUND(K68*1.25,2)</f>
        <v>0</v>
      </c>
      <c r="M68" s="181">
        <f t="shared" si="30"/>
        <v>0</v>
      </c>
      <c r="N68" s="28"/>
    </row>
    <row r="69" spans="2:14" ht="45" customHeight="1" x14ac:dyDescent="0.25">
      <c r="B69" s="177" t="s">
        <v>278</v>
      </c>
      <c r="C69" s="177" t="s">
        <v>260</v>
      </c>
      <c r="D69" s="187">
        <v>91993</v>
      </c>
      <c r="E69" s="188" t="s">
        <v>222</v>
      </c>
      <c r="F69" s="187" t="s">
        <v>20</v>
      </c>
      <c r="G69" s="183">
        <v>11</v>
      </c>
      <c r="H69" s="180">
        <v>59.83</v>
      </c>
      <c r="I69" s="180">
        <f t="shared" si="38"/>
        <v>74.790000000000006</v>
      </c>
      <c r="J69" s="181">
        <f t="shared" si="28"/>
        <v>822.69</v>
      </c>
      <c r="K69" s="180"/>
      <c r="L69" s="180">
        <f t="shared" ref="L69" si="39">ROUND(K69*1.25,2)</f>
        <v>0</v>
      </c>
      <c r="M69" s="181">
        <f t="shared" si="30"/>
        <v>0</v>
      </c>
      <c r="N69" s="28"/>
    </row>
    <row r="70" spans="2:14" ht="45" customHeight="1" x14ac:dyDescent="0.25">
      <c r="B70" s="177" t="s">
        <v>380</v>
      </c>
      <c r="C70" s="177" t="s">
        <v>260</v>
      </c>
      <c r="D70" s="187">
        <v>91945</v>
      </c>
      <c r="E70" s="188" t="s">
        <v>225</v>
      </c>
      <c r="F70" s="187" t="s">
        <v>20</v>
      </c>
      <c r="G70" s="183">
        <v>3</v>
      </c>
      <c r="H70" s="180">
        <v>17.68</v>
      </c>
      <c r="I70" s="180">
        <f>ROUND(H70*1.25,2)</f>
        <v>22.1</v>
      </c>
      <c r="J70" s="181">
        <f t="shared" si="28"/>
        <v>66.3</v>
      </c>
      <c r="K70" s="180"/>
      <c r="L70" s="180">
        <f>ROUND(K70*1.25,2)</f>
        <v>0</v>
      </c>
      <c r="M70" s="181">
        <f t="shared" si="30"/>
        <v>0</v>
      </c>
      <c r="N70" s="28"/>
    </row>
    <row r="71" spans="2:14" ht="15" customHeight="1" x14ac:dyDescent="0.25">
      <c r="B71" s="177" t="s">
        <v>279</v>
      </c>
      <c r="C71" s="177" t="s">
        <v>170</v>
      </c>
      <c r="D71" s="177" t="s">
        <v>226</v>
      </c>
      <c r="E71" s="178" t="s">
        <v>227</v>
      </c>
      <c r="F71" s="187" t="s">
        <v>20</v>
      </c>
      <c r="G71" s="179">
        <v>1</v>
      </c>
      <c r="H71" s="180">
        <v>407.67</v>
      </c>
      <c r="I71" s="180">
        <f t="shared" si="38"/>
        <v>509.59</v>
      </c>
      <c r="J71" s="181">
        <f t="shared" si="28"/>
        <v>509.59</v>
      </c>
      <c r="K71" s="180"/>
      <c r="L71" s="180">
        <f t="shared" ref="L71:L75" si="40">ROUND(K71*1.25,2)</f>
        <v>0</v>
      </c>
      <c r="M71" s="181">
        <f t="shared" si="30"/>
        <v>0</v>
      </c>
      <c r="N71" s="28"/>
    </row>
    <row r="72" spans="2:14" ht="45" x14ac:dyDescent="0.25">
      <c r="B72" s="177" t="s">
        <v>381</v>
      </c>
      <c r="C72" s="177" t="s">
        <v>260</v>
      </c>
      <c r="D72" s="177">
        <v>91926</v>
      </c>
      <c r="E72" s="178" t="s">
        <v>308</v>
      </c>
      <c r="F72" s="187" t="s">
        <v>27</v>
      </c>
      <c r="G72" s="179">
        <v>837</v>
      </c>
      <c r="H72" s="180">
        <v>4.68</v>
      </c>
      <c r="I72" s="180">
        <f t="shared" ref="I72:I135" si="41">ROUND(H72*1.25,2)</f>
        <v>5.85</v>
      </c>
      <c r="J72" s="181">
        <f t="shared" si="28"/>
        <v>4896.45</v>
      </c>
      <c r="K72" s="180"/>
      <c r="L72" s="180">
        <f t="shared" si="40"/>
        <v>0</v>
      </c>
      <c r="M72" s="181">
        <f t="shared" si="30"/>
        <v>0</v>
      </c>
      <c r="N72" s="28"/>
    </row>
    <row r="73" spans="2:14" ht="45" x14ac:dyDescent="0.25">
      <c r="B73" s="177" t="s">
        <v>280</v>
      </c>
      <c r="C73" s="177" t="s">
        <v>260</v>
      </c>
      <c r="D73" s="177">
        <v>91930</v>
      </c>
      <c r="E73" s="178" t="s">
        <v>309</v>
      </c>
      <c r="F73" s="187" t="s">
        <v>27</v>
      </c>
      <c r="G73" s="179">
        <v>98</v>
      </c>
      <c r="H73" s="180">
        <v>9.76</v>
      </c>
      <c r="I73" s="180">
        <f t="shared" si="41"/>
        <v>12.2</v>
      </c>
      <c r="J73" s="181">
        <f t="shared" si="28"/>
        <v>1195.5999999999999</v>
      </c>
      <c r="K73" s="180"/>
      <c r="L73" s="180">
        <f t="shared" si="40"/>
        <v>0</v>
      </c>
      <c r="M73" s="181">
        <f t="shared" si="30"/>
        <v>0</v>
      </c>
      <c r="N73" s="28"/>
    </row>
    <row r="74" spans="2:14" ht="30" x14ac:dyDescent="0.25">
      <c r="B74" s="177" t="s">
        <v>281</v>
      </c>
      <c r="C74" s="177" t="s">
        <v>260</v>
      </c>
      <c r="D74" s="177">
        <v>98297</v>
      </c>
      <c r="E74" s="178" t="s">
        <v>310</v>
      </c>
      <c r="F74" s="187" t="s">
        <v>27</v>
      </c>
      <c r="G74" s="179">
        <v>664</v>
      </c>
      <c r="H74" s="180">
        <v>9.08</v>
      </c>
      <c r="I74" s="180">
        <f t="shared" si="41"/>
        <v>11.35</v>
      </c>
      <c r="J74" s="181">
        <f t="shared" si="28"/>
        <v>7536.4</v>
      </c>
      <c r="K74" s="180"/>
      <c r="L74" s="180">
        <f t="shared" si="40"/>
        <v>0</v>
      </c>
      <c r="M74" s="181">
        <f t="shared" si="30"/>
        <v>0</v>
      </c>
      <c r="N74" s="28"/>
    </row>
    <row r="75" spans="2:14" ht="30" x14ac:dyDescent="0.25">
      <c r="B75" s="177" t="s">
        <v>382</v>
      </c>
      <c r="C75" s="177" t="s">
        <v>260</v>
      </c>
      <c r="D75" s="177">
        <v>98300</v>
      </c>
      <c r="E75" s="178" t="s">
        <v>311</v>
      </c>
      <c r="F75" s="187" t="s">
        <v>27</v>
      </c>
      <c r="G75" s="179">
        <v>20</v>
      </c>
      <c r="H75" s="180">
        <v>7.56</v>
      </c>
      <c r="I75" s="180">
        <f t="shared" si="41"/>
        <v>9.4499999999999993</v>
      </c>
      <c r="J75" s="181">
        <f t="shared" si="28"/>
        <v>189</v>
      </c>
      <c r="K75" s="180"/>
      <c r="L75" s="180">
        <f t="shared" si="40"/>
        <v>0</v>
      </c>
      <c r="M75" s="181">
        <f t="shared" si="30"/>
        <v>0</v>
      </c>
      <c r="N75" s="28"/>
    </row>
    <row r="76" spans="2:14" ht="30" x14ac:dyDescent="0.25">
      <c r="B76" s="177" t="s">
        <v>282</v>
      </c>
      <c r="C76" s="177" t="s">
        <v>170</v>
      </c>
      <c r="D76" s="177" t="s">
        <v>319</v>
      </c>
      <c r="E76" s="178" t="s">
        <v>320</v>
      </c>
      <c r="F76" s="187" t="s">
        <v>27</v>
      </c>
      <c r="G76" s="179">
        <v>33</v>
      </c>
      <c r="H76" s="180">
        <v>136.18</v>
      </c>
      <c r="I76" s="180">
        <f t="shared" si="41"/>
        <v>170.23</v>
      </c>
      <c r="J76" s="181">
        <f t="shared" si="28"/>
        <v>5617.59</v>
      </c>
      <c r="K76" s="180"/>
      <c r="L76" s="180">
        <f>ROUND(K76*1.25,2)</f>
        <v>0</v>
      </c>
      <c r="M76" s="181">
        <f t="shared" si="30"/>
        <v>0</v>
      </c>
      <c r="N76" s="28"/>
    </row>
    <row r="77" spans="2:14" ht="15" customHeight="1" x14ac:dyDescent="0.25">
      <c r="B77" s="177" t="s">
        <v>383</v>
      </c>
      <c r="C77" s="177" t="s">
        <v>170</v>
      </c>
      <c r="D77" s="177" t="s">
        <v>321</v>
      </c>
      <c r="E77" s="178" t="s">
        <v>322</v>
      </c>
      <c r="F77" s="177" t="s">
        <v>27</v>
      </c>
      <c r="G77" s="179">
        <v>66</v>
      </c>
      <c r="H77" s="180">
        <v>44.9</v>
      </c>
      <c r="I77" s="180">
        <f t="shared" si="41"/>
        <v>56.13</v>
      </c>
      <c r="J77" s="181">
        <f t="shared" si="28"/>
        <v>3704.58</v>
      </c>
      <c r="K77" s="180"/>
      <c r="L77" s="180">
        <f>ROUND(K77*1.25,2)</f>
        <v>0</v>
      </c>
      <c r="M77" s="181">
        <f t="shared" si="30"/>
        <v>0</v>
      </c>
      <c r="N77" s="28"/>
    </row>
    <row r="78" spans="2:14" ht="30" x14ac:dyDescent="0.25">
      <c r="B78" s="177" t="s">
        <v>283</v>
      </c>
      <c r="C78" s="177" t="s">
        <v>170</v>
      </c>
      <c r="D78" s="177" t="s">
        <v>324</v>
      </c>
      <c r="E78" s="178" t="s">
        <v>323</v>
      </c>
      <c r="F78" s="187" t="s">
        <v>20</v>
      </c>
      <c r="G78" s="179">
        <v>1</v>
      </c>
      <c r="H78" s="180">
        <v>1922.59</v>
      </c>
      <c r="I78" s="180">
        <f t="shared" si="41"/>
        <v>2403.2399999999998</v>
      </c>
      <c r="J78" s="181">
        <f t="shared" si="28"/>
        <v>2403.2399999999998</v>
      </c>
      <c r="K78" s="180"/>
      <c r="L78" s="180">
        <f>ROUND(K78*1.25,2)</f>
        <v>0</v>
      </c>
      <c r="M78" s="181">
        <f t="shared" si="30"/>
        <v>0</v>
      </c>
      <c r="N78" s="28"/>
    </row>
    <row r="79" spans="2:14" ht="15" customHeight="1" x14ac:dyDescent="0.25">
      <c r="B79" s="177" t="s">
        <v>284</v>
      </c>
      <c r="C79" s="177" t="s">
        <v>170</v>
      </c>
      <c r="D79" s="177" t="s">
        <v>325</v>
      </c>
      <c r="E79" s="178" t="s">
        <v>326</v>
      </c>
      <c r="F79" s="177" t="s">
        <v>327</v>
      </c>
      <c r="G79" s="179">
        <v>5.16</v>
      </c>
      <c r="H79" s="180">
        <v>118.99</v>
      </c>
      <c r="I79" s="180">
        <f t="shared" si="41"/>
        <v>148.74</v>
      </c>
      <c r="J79" s="181">
        <f t="shared" si="28"/>
        <v>767.5</v>
      </c>
      <c r="K79" s="180"/>
      <c r="L79" s="180">
        <f>ROUND(K79*1.25,2)</f>
        <v>0</v>
      </c>
      <c r="M79" s="181">
        <f t="shared" si="30"/>
        <v>0</v>
      </c>
      <c r="N79" s="28"/>
    </row>
    <row r="80" spans="2:14" ht="15" customHeight="1" x14ac:dyDescent="0.25">
      <c r="B80" s="177" t="s">
        <v>285</v>
      </c>
      <c r="C80" s="177" t="s">
        <v>170</v>
      </c>
      <c r="D80" s="177" t="s">
        <v>328</v>
      </c>
      <c r="E80" s="178" t="s">
        <v>329</v>
      </c>
      <c r="F80" s="187" t="s">
        <v>20</v>
      </c>
      <c r="G80" s="183">
        <v>2</v>
      </c>
      <c r="H80" s="184">
        <v>250.97</v>
      </c>
      <c r="I80" s="184">
        <f t="shared" si="41"/>
        <v>313.70999999999998</v>
      </c>
      <c r="J80" s="185">
        <f t="shared" si="28"/>
        <v>627.41999999999996</v>
      </c>
      <c r="K80" s="184"/>
      <c r="L80" s="184">
        <f t="shared" ref="L80:L84" si="42">ROUND(K80*1.25,2)</f>
        <v>0</v>
      </c>
      <c r="M80" s="185">
        <f t="shared" si="30"/>
        <v>0</v>
      </c>
      <c r="N80" s="28"/>
    </row>
    <row r="81" spans="2:14" ht="15" customHeight="1" x14ac:dyDescent="0.25">
      <c r="B81" s="177" t="s">
        <v>286</v>
      </c>
      <c r="C81" s="177" t="s">
        <v>170</v>
      </c>
      <c r="D81" s="177" t="s">
        <v>330</v>
      </c>
      <c r="E81" s="178" t="s">
        <v>331</v>
      </c>
      <c r="F81" s="187" t="s">
        <v>20</v>
      </c>
      <c r="G81" s="183">
        <v>1</v>
      </c>
      <c r="H81" s="184">
        <v>310.39999999999998</v>
      </c>
      <c r="I81" s="184">
        <f t="shared" si="41"/>
        <v>388</v>
      </c>
      <c r="J81" s="185">
        <f t="shared" si="28"/>
        <v>388</v>
      </c>
      <c r="K81" s="184"/>
      <c r="L81" s="184">
        <f t="shared" si="42"/>
        <v>0</v>
      </c>
      <c r="M81" s="185">
        <f t="shared" si="30"/>
        <v>0</v>
      </c>
      <c r="N81" s="28"/>
    </row>
    <row r="82" spans="2:14" ht="30" x14ac:dyDescent="0.25">
      <c r="B82" s="177" t="s">
        <v>384</v>
      </c>
      <c r="C82" s="177" t="s">
        <v>260</v>
      </c>
      <c r="D82" s="177">
        <v>101894</v>
      </c>
      <c r="E82" s="178" t="s">
        <v>332</v>
      </c>
      <c r="F82" s="187" t="s">
        <v>20</v>
      </c>
      <c r="G82" s="179">
        <v>1</v>
      </c>
      <c r="H82" s="180">
        <v>165.45</v>
      </c>
      <c r="I82" s="180">
        <f t="shared" si="41"/>
        <v>206.81</v>
      </c>
      <c r="J82" s="181">
        <f t="shared" si="28"/>
        <v>206.81</v>
      </c>
      <c r="K82" s="180"/>
      <c r="L82" s="180">
        <f t="shared" si="42"/>
        <v>0</v>
      </c>
      <c r="M82" s="181">
        <f t="shared" si="30"/>
        <v>0</v>
      </c>
      <c r="N82" s="28"/>
    </row>
    <row r="83" spans="2:14" ht="30" x14ac:dyDescent="0.25">
      <c r="B83" s="177" t="s">
        <v>287</v>
      </c>
      <c r="C83" s="177" t="s">
        <v>260</v>
      </c>
      <c r="D83" s="177">
        <v>101890</v>
      </c>
      <c r="E83" s="178" t="s">
        <v>333</v>
      </c>
      <c r="F83" s="187" t="s">
        <v>20</v>
      </c>
      <c r="G83" s="179">
        <v>8</v>
      </c>
      <c r="H83" s="180">
        <v>16.690000000000001</v>
      </c>
      <c r="I83" s="180">
        <f t="shared" si="41"/>
        <v>20.86</v>
      </c>
      <c r="J83" s="181">
        <f t="shared" si="28"/>
        <v>166.88</v>
      </c>
      <c r="K83" s="180"/>
      <c r="L83" s="180">
        <f t="shared" si="42"/>
        <v>0</v>
      </c>
      <c r="M83" s="181">
        <f t="shared" si="30"/>
        <v>0</v>
      </c>
      <c r="N83" s="28"/>
    </row>
    <row r="84" spans="2:14" ht="30" x14ac:dyDescent="0.25">
      <c r="B84" s="177" t="s">
        <v>385</v>
      </c>
      <c r="C84" s="177" t="s">
        <v>260</v>
      </c>
      <c r="D84" s="177">
        <v>101892</v>
      </c>
      <c r="E84" s="178" t="s">
        <v>334</v>
      </c>
      <c r="F84" s="187" t="s">
        <v>20</v>
      </c>
      <c r="G84" s="179">
        <v>3</v>
      </c>
      <c r="H84" s="180">
        <v>69.19</v>
      </c>
      <c r="I84" s="180">
        <f t="shared" si="41"/>
        <v>86.49</v>
      </c>
      <c r="J84" s="181">
        <f t="shared" si="28"/>
        <v>259.47000000000003</v>
      </c>
      <c r="K84" s="180"/>
      <c r="L84" s="180">
        <f t="shared" si="42"/>
        <v>0</v>
      </c>
      <c r="M84" s="181">
        <f t="shared" si="30"/>
        <v>0</v>
      </c>
      <c r="N84" s="28"/>
    </row>
    <row r="85" spans="2:14" ht="15" customHeight="1" x14ac:dyDescent="0.25">
      <c r="B85" s="173">
        <v>10</v>
      </c>
      <c r="C85" s="173"/>
      <c r="D85" s="173"/>
      <c r="E85" s="174" t="s">
        <v>30</v>
      </c>
      <c r="F85" s="173"/>
      <c r="G85" s="175"/>
      <c r="H85" s="176"/>
      <c r="I85" s="176"/>
      <c r="J85" s="176">
        <f>SUM(J86:J141)</f>
        <v>23711.73</v>
      </c>
      <c r="K85" s="176"/>
      <c r="L85" s="176"/>
      <c r="M85" s="176">
        <f>SUM(M86:M141)</f>
        <v>0</v>
      </c>
    </row>
    <row r="86" spans="2:14" ht="45" customHeight="1" x14ac:dyDescent="0.25">
      <c r="B86" s="177" t="s">
        <v>288</v>
      </c>
      <c r="C86" s="177" t="s">
        <v>260</v>
      </c>
      <c r="D86" s="177">
        <v>90443</v>
      </c>
      <c r="E86" s="178" t="s">
        <v>293</v>
      </c>
      <c r="F86" s="177" t="s">
        <v>27</v>
      </c>
      <c r="G86" s="179">
        <v>25.69</v>
      </c>
      <c r="H86" s="180">
        <v>10.64</v>
      </c>
      <c r="I86" s="180">
        <f t="shared" si="41"/>
        <v>13.3</v>
      </c>
      <c r="J86" s="181">
        <f t="shared" ref="J86:J117" si="43">ROUND(I86*G86,2)</f>
        <v>341.68</v>
      </c>
      <c r="K86" s="180"/>
      <c r="L86" s="180">
        <f t="shared" ref="L86:L103" si="44">ROUND(K86*1.25,2)</f>
        <v>0</v>
      </c>
      <c r="M86" s="181">
        <f t="shared" ref="M86:M117" si="45">ROUND(L86*G86,2)</f>
        <v>0</v>
      </c>
      <c r="N86" s="28"/>
    </row>
    <row r="87" spans="2:14" ht="45" customHeight="1" x14ac:dyDescent="0.25">
      <c r="B87" s="177" t="s">
        <v>289</v>
      </c>
      <c r="C87" s="177" t="s">
        <v>260</v>
      </c>
      <c r="D87" s="177">
        <v>91222</v>
      </c>
      <c r="E87" s="178" t="s">
        <v>294</v>
      </c>
      <c r="F87" s="177" t="s">
        <v>27</v>
      </c>
      <c r="G87" s="179">
        <v>7.3</v>
      </c>
      <c r="H87" s="180">
        <v>11.83</v>
      </c>
      <c r="I87" s="180">
        <f t="shared" si="41"/>
        <v>14.79</v>
      </c>
      <c r="J87" s="181">
        <f t="shared" si="43"/>
        <v>107.97</v>
      </c>
      <c r="K87" s="180"/>
      <c r="L87" s="180">
        <f t="shared" si="44"/>
        <v>0</v>
      </c>
      <c r="M87" s="181">
        <f t="shared" si="45"/>
        <v>0</v>
      </c>
      <c r="N87" s="28"/>
    </row>
    <row r="88" spans="2:14" ht="45" customHeight="1" x14ac:dyDescent="0.25">
      <c r="B88" s="177" t="s">
        <v>290</v>
      </c>
      <c r="C88" s="177" t="s">
        <v>260</v>
      </c>
      <c r="D88" s="177">
        <v>90444</v>
      </c>
      <c r="E88" s="178" t="s">
        <v>295</v>
      </c>
      <c r="F88" s="177" t="s">
        <v>27</v>
      </c>
      <c r="G88" s="179">
        <v>3.56</v>
      </c>
      <c r="H88" s="180">
        <v>15.4</v>
      </c>
      <c r="I88" s="180">
        <f t="shared" si="41"/>
        <v>19.25</v>
      </c>
      <c r="J88" s="181">
        <f t="shared" si="43"/>
        <v>68.53</v>
      </c>
      <c r="K88" s="180"/>
      <c r="L88" s="180">
        <f t="shared" si="44"/>
        <v>0</v>
      </c>
      <c r="M88" s="181">
        <f t="shared" si="45"/>
        <v>0</v>
      </c>
      <c r="N88" s="28"/>
    </row>
    <row r="89" spans="2:14" ht="45" customHeight="1" x14ac:dyDescent="0.25">
      <c r="B89" s="177" t="s">
        <v>348</v>
      </c>
      <c r="C89" s="177" t="s">
        <v>260</v>
      </c>
      <c r="D89" s="177">
        <v>90445</v>
      </c>
      <c r="E89" s="178" t="s">
        <v>296</v>
      </c>
      <c r="F89" s="177" t="s">
        <v>27</v>
      </c>
      <c r="G89" s="179">
        <v>17.79</v>
      </c>
      <c r="H89" s="180">
        <v>20.43</v>
      </c>
      <c r="I89" s="180">
        <f t="shared" si="41"/>
        <v>25.54</v>
      </c>
      <c r="J89" s="181">
        <f t="shared" si="43"/>
        <v>454.36</v>
      </c>
      <c r="K89" s="180"/>
      <c r="L89" s="180">
        <f t="shared" si="44"/>
        <v>0</v>
      </c>
      <c r="M89" s="181">
        <f t="shared" si="45"/>
        <v>0</v>
      </c>
      <c r="N89" s="28"/>
    </row>
    <row r="90" spans="2:14" ht="45" customHeight="1" x14ac:dyDescent="0.25">
      <c r="B90" s="177" t="s">
        <v>349</v>
      </c>
      <c r="C90" s="177" t="s">
        <v>260</v>
      </c>
      <c r="D90" s="177">
        <v>90446</v>
      </c>
      <c r="E90" s="178" t="s">
        <v>297</v>
      </c>
      <c r="F90" s="177" t="s">
        <v>27</v>
      </c>
      <c r="G90" s="179">
        <v>43.07</v>
      </c>
      <c r="H90" s="180">
        <v>27.14</v>
      </c>
      <c r="I90" s="180">
        <f t="shared" si="41"/>
        <v>33.93</v>
      </c>
      <c r="J90" s="181">
        <f t="shared" si="43"/>
        <v>1461.37</v>
      </c>
      <c r="K90" s="180"/>
      <c r="L90" s="180">
        <f t="shared" si="44"/>
        <v>0</v>
      </c>
      <c r="M90" s="181">
        <f t="shared" si="45"/>
        <v>0</v>
      </c>
      <c r="N90" s="28"/>
    </row>
    <row r="91" spans="2:14" ht="45" customHeight="1" x14ac:dyDescent="0.25">
      <c r="B91" s="177" t="s">
        <v>350</v>
      </c>
      <c r="C91" s="177" t="s">
        <v>260</v>
      </c>
      <c r="D91" s="177">
        <v>90466</v>
      </c>
      <c r="E91" s="178" t="s">
        <v>206</v>
      </c>
      <c r="F91" s="177" t="s">
        <v>27</v>
      </c>
      <c r="G91" s="179">
        <v>25.69</v>
      </c>
      <c r="H91" s="180">
        <v>19.12</v>
      </c>
      <c r="I91" s="180">
        <f t="shared" si="41"/>
        <v>23.9</v>
      </c>
      <c r="J91" s="181">
        <f t="shared" si="43"/>
        <v>613.99</v>
      </c>
      <c r="K91" s="180"/>
      <c r="L91" s="180">
        <f t="shared" si="44"/>
        <v>0</v>
      </c>
      <c r="M91" s="181">
        <f t="shared" si="45"/>
        <v>0</v>
      </c>
      <c r="N91" s="28"/>
    </row>
    <row r="92" spans="2:14" ht="60" customHeight="1" x14ac:dyDescent="0.25">
      <c r="B92" s="177" t="s">
        <v>386</v>
      </c>
      <c r="C92" s="177" t="s">
        <v>260</v>
      </c>
      <c r="D92" s="177">
        <v>90467</v>
      </c>
      <c r="E92" s="178" t="s">
        <v>298</v>
      </c>
      <c r="F92" s="177" t="s">
        <v>27</v>
      </c>
      <c r="G92" s="179">
        <v>7.3</v>
      </c>
      <c r="H92" s="180">
        <v>28.66</v>
      </c>
      <c r="I92" s="180">
        <f t="shared" si="41"/>
        <v>35.83</v>
      </c>
      <c r="J92" s="181">
        <f t="shared" si="43"/>
        <v>261.56</v>
      </c>
      <c r="K92" s="180"/>
      <c r="L92" s="180">
        <f t="shared" si="44"/>
        <v>0</v>
      </c>
      <c r="M92" s="181">
        <f t="shared" si="45"/>
        <v>0</v>
      </c>
      <c r="N92" s="28"/>
    </row>
    <row r="93" spans="2:14" ht="45" customHeight="1" x14ac:dyDescent="0.25">
      <c r="B93" s="177" t="s">
        <v>404</v>
      </c>
      <c r="C93" s="177" t="s">
        <v>260</v>
      </c>
      <c r="D93" s="177">
        <v>90468</v>
      </c>
      <c r="E93" s="178" t="s">
        <v>299</v>
      </c>
      <c r="F93" s="177" t="s">
        <v>27</v>
      </c>
      <c r="G93" s="179">
        <v>3.56</v>
      </c>
      <c r="H93" s="180">
        <v>8.74</v>
      </c>
      <c r="I93" s="180">
        <f t="shared" si="41"/>
        <v>10.93</v>
      </c>
      <c r="J93" s="181">
        <f t="shared" si="43"/>
        <v>38.909999999999997</v>
      </c>
      <c r="K93" s="180"/>
      <c r="L93" s="180">
        <f t="shared" si="44"/>
        <v>0</v>
      </c>
      <c r="M93" s="181">
        <f t="shared" si="45"/>
        <v>0</v>
      </c>
      <c r="N93" s="28"/>
    </row>
    <row r="94" spans="2:14" ht="60" customHeight="1" x14ac:dyDescent="0.25">
      <c r="B94" s="177" t="s">
        <v>405</v>
      </c>
      <c r="C94" s="177" t="s">
        <v>260</v>
      </c>
      <c r="D94" s="177">
        <v>90469</v>
      </c>
      <c r="E94" s="178" t="s">
        <v>300</v>
      </c>
      <c r="F94" s="177" t="s">
        <v>27</v>
      </c>
      <c r="G94" s="179">
        <v>17.79</v>
      </c>
      <c r="H94" s="180">
        <v>13.21</v>
      </c>
      <c r="I94" s="180">
        <f t="shared" si="41"/>
        <v>16.510000000000002</v>
      </c>
      <c r="J94" s="181">
        <f t="shared" si="43"/>
        <v>293.70999999999998</v>
      </c>
      <c r="K94" s="180"/>
      <c r="L94" s="180">
        <f t="shared" si="44"/>
        <v>0</v>
      </c>
      <c r="M94" s="181">
        <f t="shared" si="45"/>
        <v>0</v>
      </c>
      <c r="N94" s="28"/>
    </row>
    <row r="95" spans="2:14" ht="60" customHeight="1" x14ac:dyDescent="0.25">
      <c r="B95" s="177" t="s">
        <v>406</v>
      </c>
      <c r="C95" s="177" t="s">
        <v>260</v>
      </c>
      <c r="D95" s="177">
        <v>90470</v>
      </c>
      <c r="E95" s="178" t="s">
        <v>301</v>
      </c>
      <c r="F95" s="177" t="s">
        <v>27</v>
      </c>
      <c r="G95" s="179">
        <v>43.07</v>
      </c>
      <c r="H95" s="180">
        <v>17.329999999999998</v>
      </c>
      <c r="I95" s="180">
        <f t="shared" si="41"/>
        <v>21.66</v>
      </c>
      <c r="J95" s="181">
        <f t="shared" si="43"/>
        <v>932.9</v>
      </c>
      <c r="K95" s="180"/>
      <c r="L95" s="180">
        <f t="shared" si="44"/>
        <v>0</v>
      </c>
      <c r="M95" s="181">
        <f t="shared" si="45"/>
        <v>0</v>
      </c>
      <c r="N95" s="28"/>
    </row>
    <row r="96" spans="2:14" ht="30" customHeight="1" x14ac:dyDescent="0.25">
      <c r="B96" s="177" t="s">
        <v>407</v>
      </c>
      <c r="C96" s="177" t="s">
        <v>260</v>
      </c>
      <c r="D96" s="177">
        <v>89402</v>
      </c>
      <c r="E96" s="178" t="s">
        <v>228</v>
      </c>
      <c r="F96" s="177" t="s">
        <v>27</v>
      </c>
      <c r="G96" s="183">
        <v>18.13</v>
      </c>
      <c r="H96" s="180">
        <v>14.42</v>
      </c>
      <c r="I96" s="180">
        <f t="shared" si="41"/>
        <v>18.03</v>
      </c>
      <c r="J96" s="181">
        <f t="shared" si="43"/>
        <v>326.88</v>
      </c>
      <c r="K96" s="180"/>
      <c r="L96" s="180">
        <f t="shared" si="44"/>
        <v>0</v>
      </c>
      <c r="M96" s="181">
        <f t="shared" si="45"/>
        <v>0</v>
      </c>
      <c r="N96" s="28"/>
    </row>
    <row r="97" spans="2:14" ht="30" customHeight="1" x14ac:dyDescent="0.25">
      <c r="B97" s="177" t="s">
        <v>408</v>
      </c>
      <c r="C97" s="177" t="s">
        <v>260</v>
      </c>
      <c r="D97" s="177">
        <v>89403</v>
      </c>
      <c r="E97" s="178" t="s">
        <v>229</v>
      </c>
      <c r="F97" s="177" t="s">
        <v>27</v>
      </c>
      <c r="G97" s="183">
        <v>12.33</v>
      </c>
      <c r="H97" s="180">
        <v>20.7</v>
      </c>
      <c r="I97" s="180">
        <f t="shared" si="41"/>
        <v>25.88</v>
      </c>
      <c r="J97" s="181">
        <f t="shared" si="43"/>
        <v>319.10000000000002</v>
      </c>
      <c r="K97" s="180"/>
      <c r="L97" s="180">
        <f t="shared" si="44"/>
        <v>0</v>
      </c>
      <c r="M97" s="181">
        <f t="shared" si="45"/>
        <v>0</v>
      </c>
      <c r="N97" s="28"/>
    </row>
    <row r="98" spans="2:14" ht="30" customHeight="1" x14ac:dyDescent="0.25">
      <c r="B98" s="177" t="s">
        <v>409</v>
      </c>
      <c r="C98" s="177" t="s">
        <v>260</v>
      </c>
      <c r="D98" s="177">
        <v>89449</v>
      </c>
      <c r="E98" s="178" t="s">
        <v>230</v>
      </c>
      <c r="F98" s="177" t="s">
        <v>27</v>
      </c>
      <c r="G98" s="183">
        <v>14.38</v>
      </c>
      <c r="H98" s="180">
        <v>15.8</v>
      </c>
      <c r="I98" s="180">
        <f t="shared" si="41"/>
        <v>19.75</v>
      </c>
      <c r="J98" s="181">
        <f t="shared" si="43"/>
        <v>284.01</v>
      </c>
      <c r="K98" s="180"/>
      <c r="L98" s="180">
        <f t="shared" si="44"/>
        <v>0</v>
      </c>
      <c r="M98" s="181">
        <f t="shared" si="45"/>
        <v>0</v>
      </c>
      <c r="N98" s="28"/>
    </row>
    <row r="99" spans="2:14" ht="45" customHeight="1" x14ac:dyDescent="0.25">
      <c r="B99" s="177" t="s">
        <v>410</v>
      </c>
      <c r="C99" s="177" t="s">
        <v>260</v>
      </c>
      <c r="D99" s="186">
        <v>89364</v>
      </c>
      <c r="E99" s="178" t="s">
        <v>231</v>
      </c>
      <c r="F99" s="177" t="s">
        <v>134</v>
      </c>
      <c r="G99" s="183">
        <v>22</v>
      </c>
      <c r="H99" s="180">
        <v>13.68</v>
      </c>
      <c r="I99" s="180">
        <f t="shared" si="41"/>
        <v>17.100000000000001</v>
      </c>
      <c r="J99" s="181">
        <f t="shared" si="43"/>
        <v>376.2</v>
      </c>
      <c r="K99" s="180"/>
      <c r="L99" s="180">
        <f t="shared" si="44"/>
        <v>0</v>
      </c>
      <c r="M99" s="181">
        <f t="shared" si="45"/>
        <v>0</v>
      </c>
      <c r="N99" s="28"/>
    </row>
    <row r="100" spans="2:14" ht="45" customHeight="1" x14ac:dyDescent="0.25">
      <c r="B100" s="177" t="s">
        <v>411</v>
      </c>
      <c r="C100" s="177" t="s">
        <v>260</v>
      </c>
      <c r="D100" s="177">
        <v>89369</v>
      </c>
      <c r="E100" s="178" t="s">
        <v>155</v>
      </c>
      <c r="F100" s="177" t="s">
        <v>134</v>
      </c>
      <c r="G100" s="183">
        <v>4</v>
      </c>
      <c r="H100" s="180">
        <v>18.87</v>
      </c>
      <c r="I100" s="180">
        <f t="shared" si="41"/>
        <v>23.59</v>
      </c>
      <c r="J100" s="181">
        <f t="shared" si="43"/>
        <v>94.36</v>
      </c>
      <c r="K100" s="180"/>
      <c r="L100" s="180">
        <f t="shared" si="44"/>
        <v>0</v>
      </c>
      <c r="M100" s="181">
        <f t="shared" si="45"/>
        <v>0</v>
      </c>
      <c r="N100" s="28"/>
    </row>
    <row r="101" spans="2:14" ht="30" x14ac:dyDescent="0.25">
      <c r="B101" s="177" t="s">
        <v>412</v>
      </c>
      <c r="C101" s="177" t="s">
        <v>260</v>
      </c>
      <c r="D101" s="186">
        <v>89503</v>
      </c>
      <c r="E101" s="178" t="s">
        <v>232</v>
      </c>
      <c r="F101" s="177" t="s">
        <v>134</v>
      </c>
      <c r="G101" s="183">
        <v>2</v>
      </c>
      <c r="H101" s="180">
        <v>21.69</v>
      </c>
      <c r="I101" s="180">
        <f t="shared" si="41"/>
        <v>27.11</v>
      </c>
      <c r="J101" s="181">
        <f t="shared" si="43"/>
        <v>54.22</v>
      </c>
      <c r="K101" s="180"/>
      <c r="L101" s="180">
        <f t="shared" si="44"/>
        <v>0</v>
      </c>
      <c r="M101" s="181">
        <f t="shared" si="45"/>
        <v>0</v>
      </c>
      <c r="N101" s="28"/>
    </row>
    <row r="102" spans="2:14" ht="45" x14ac:dyDescent="0.25">
      <c r="B102" s="177" t="s">
        <v>413</v>
      </c>
      <c r="C102" s="177" t="s">
        <v>260</v>
      </c>
      <c r="D102" s="186">
        <v>103958</v>
      </c>
      <c r="E102" s="178" t="s">
        <v>358</v>
      </c>
      <c r="F102" s="177" t="s">
        <v>134</v>
      </c>
      <c r="G102" s="183">
        <v>1</v>
      </c>
      <c r="H102" s="180">
        <v>10.11</v>
      </c>
      <c r="I102" s="180">
        <f t="shared" si="41"/>
        <v>12.64</v>
      </c>
      <c r="J102" s="181">
        <f t="shared" si="43"/>
        <v>12.64</v>
      </c>
      <c r="K102" s="180"/>
      <c r="L102" s="180">
        <f t="shared" si="44"/>
        <v>0</v>
      </c>
      <c r="M102" s="181">
        <f t="shared" si="45"/>
        <v>0</v>
      </c>
      <c r="N102" s="28"/>
    </row>
    <row r="103" spans="2:14" ht="45" x14ac:dyDescent="0.25">
      <c r="B103" s="177" t="s">
        <v>414</v>
      </c>
      <c r="C103" s="177" t="s">
        <v>260</v>
      </c>
      <c r="D103" s="186">
        <v>89433</v>
      </c>
      <c r="E103" s="178" t="s">
        <v>234</v>
      </c>
      <c r="F103" s="177" t="s">
        <v>134</v>
      </c>
      <c r="G103" s="183">
        <v>1</v>
      </c>
      <c r="H103" s="180">
        <v>13.78</v>
      </c>
      <c r="I103" s="180">
        <f t="shared" si="41"/>
        <v>17.23</v>
      </c>
      <c r="J103" s="181">
        <f t="shared" si="43"/>
        <v>17.23</v>
      </c>
      <c r="K103" s="180"/>
      <c r="L103" s="180">
        <f t="shared" si="44"/>
        <v>0</v>
      </c>
      <c r="M103" s="181">
        <f t="shared" si="45"/>
        <v>0</v>
      </c>
      <c r="N103" s="28"/>
    </row>
    <row r="104" spans="2:14" ht="45" x14ac:dyDescent="0.25">
      <c r="B104" s="177" t="s">
        <v>415</v>
      </c>
      <c r="C104" s="177" t="s">
        <v>260</v>
      </c>
      <c r="D104" s="186">
        <v>89426</v>
      </c>
      <c r="E104" s="178" t="s">
        <v>233</v>
      </c>
      <c r="F104" s="177" t="s">
        <v>134</v>
      </c>
      <c r="G104" s="183">
        <v>6</v>
      </c>
      <c r="H104" s="180">
        <v>10.38</v>
      </c>
      <c r="I104" s="180">
        <f t="shared" si="41"/>
        <v>12.98</v>
      </c>
      <c r="J104" s="181">
        <f t="shared" si="43"/>
        <v>77.88</v>
      </c>
      <c r="K104" s="180"/>
      <c r="L104" s="180">
        <f>ROUND(K104*1.25,2)</f>
        <v>0</v>
      </c>
      <c r="M104" s="181">
        <f t="shared" si="45"/>
        <v>0</v>
      </c>
      <c r="N104" s="28"/>
    </row>
    <row r="105" spans="2:14" ht="30" x14ac:dyDescent="0.25">
      <c r="B105" s="177" t="s">
        <v>416</v>
      </c>
      <c r="C105" s="177" t="s">
        <v>260</v>
      </c>
      <c r="D105" s="177">
        <v>89395</v>
      </c>
      <c r="E105" s="178" t="s">
        <v>235</v>
      </c>
      <c r="F105" s="177" t="s">
        <v>134</v>
      </c>
      <c r="G105" s="183">
        <v>8</v>
      </c>
      <c r="H105" s="180">
        <v>16.07</v>
      </c>
      <c r="I105" s="180">
        <f t="shared" si="41"/>
        <v>20.09</v>
      </c>
      <c r="J105" s="181">
        <f t="shared" si="43"/>
        <v>160.72</v>
      </c>
      <c r="K105" s="180"/>
      <c r="L105" s="180">
        <f t="shared" ref="L105:L131" si="46">ROUND(K105*1.25,2)</f>
        <v>0</v>
      </c>
      <c r="M105" s="181">
        <f t="shared" si="45"/>
        <v>0</v>
      </c>
      <c r="N105" s="28"/>
    </row>
    <row r="106" spans="2:14" ht="30" x14ac:dyDescent="0.25">
      <c r="B106" s="177" t="s">
        <v>417</v>
      </c>
      <c r="C106" s="177" t="s">
        <v>260</v>
      </c>
      <c r="D106" s="177">
        <v>89398</v>
      </c>
      <c r="E106" s="178" t="s">
        <v>236</v>
      </c>
      <c r="F106" s="177" t="s">
        <v>134</v>
      </c>
      <c r="G106" s="183">
        <v>2</v>
      </c>
      <c r="H106" s="180">
        <v>21.33</v>
      </c>
      <c r="I106" s="180">
        <f t="shared" si="41"/>
        <v>26.66</v>
      </c>
      <c r="J106" s="181">
        <f t="shared" si="43"/>
        <v>53.32</v>
      </c>
      <c r="K106" s="180"/>
      <c r="L106" s="180">
        <f t="shared" si="46"/>
        <v>0</v>
      </c>
      <c r="M106" s="181">
        <f t="shared" si="45"/>
        <v>0</v>
      </c>
      <c r="N106" s="28"/>
    </row>
    <row r="107" spans="2:14" ht="45" x14ac:dyDescent="0.25">
      <c r="B107" s="177" t="s">
        <v>418</v>
      </c>
      <c r="C107" s="177" t="s">
        <v>260</v>
      </c>
      <c r="D107" s="177">
        <v>103976</v>
      </c>
      <c r="E107" s="178" t="s">
        <v>237</v>
      </c>
      <c r="F107" s="177" t="s">
        <v>134</v>
      </c>
      <c r="G107" s="183">
        <v>3</v>
      </c>
      <c r="H107" s="180">
        <v>24.51</v>
      </c>
      <c r="I107" s="180">
        <f t="shared" si="41"/>
        <v>30.64</v>
      </c>
      <c r="J107" s="181">
        <f t="shared" si="43"/>
        <v>91.92</v>
      </c>
      <c r="K107" s="180"/>
      <c r="L107" s="180">
        <f t="shared" si="46"/>
        <v>0</v>
      </c>
      <c r="M107" s="181">
        <f t="shared" si="45"/>
        <v>0</v>
      </c>
      <c r="N107" s="28"/>
    </row>
    <row r="108" spans="2:14" ht="45" x14ac:dyDescent="0.25">
      <c r="B108" s="177" t="s">
        <v>419</v>
      </c>
      <c r="C108" s="177" t="s">
        <v>260</v>
      </c>
      <c r="D108" s="177">
        <v>94792</v>
      </c>
      <c r="E108" s="178" t="s">
        <v>356</v>
      </c>
      <c r="F108" s="177" t="s">
        <v>134</v>
      </c>
      <c r="G108" s="189">
        <v>2</v>
      </c>
      <c r="H108" s="180">
        <v>100.1</v>
      </c>
      <c r="I108" s="180">
        <f t="shared" si="41"/>
        <v>125.13</v>
      </c>
      <c r="J108" s="181">
        <f t="shared" si="43"/>
        <v>250.26</v>
      </c>
      <c r="K108" s="180"/>
      <c r="L108" s="180">
        <f t="shared" si="46"/>
        <v>0</v>
      </c>
      <c r="M108" s="181">
        <f t="shared" si="45"/>
        <v>0</v>
      </c>
      <c r="N108" s="28"/>
    </row>
    <row r="109" spans="2:14" ht="45" x14ac:dyDescent="0.25">
      <c r="B109" s="177" t="s">
        <v>420</v>
      </c>
      <c r="C109" s="177" t="s">
        <v>260</v>
      </c>
      <c r="D109" s="177">
        <v>89985</v>
      </c>
      <c r="E109" s="178" t="s">
        <v>238</v>
      </c>
      <c r="F109" s="177" t="s">
        <v>134</v>
      </c>
      <c r="G109" s="189">
        <v>1</v>
      </c>
      <c r="H109" s="180">
        <v>78.56</v>
      </c>
      <c r="I109" s="180">
        <f t="shared" si="41"/>
        <v>98.2</v>
      </c>
      <c r="J109" s="181">
        <f t="shared" si="43"/>
        <v>98.2</v>
      </c>
      <c r="K109" s="180"/>
      <c r="L109" s="180">
        <f t="shared" si="46"/>
        <v>0</v>
      </c>
      <c r="M109" s="181">
        <f t="shared" si="45"/>
        <v>0</v>
      </c>
      <c r="N109" s="28"/>
    </row>
    <row r="110" spans="2:14" ht="45" x14ac:dyDescent="0.25">
      <c r="B110" s="177" t="s">
        <v>421</v>
      </c>
      <c r="C110" s="177" t="s">
        <v>260</v>
      </c>
      <c r="D110" s="177">
        <v>89707</v>
      </c>
      <c r="E110" s="178" t="s">
        <v>239</v>
      </c>
      <c r="F110" s="177" t="s">
        <v>134</v>
      </c>
      <c r="G110" s="189">
        <v>3</v>
      </c>
      <c r="H110" s="180">
        <v>55.72</v>
      </c>
      <c r="I110" s="180">
        <f t="shared" si="41"/>
        <v>69.650000000000006</v>
      </c>
      <c r="J110" s="181">
        <f t="shared" si="43"/>
        <v>208.95</v>
      </c>
      <c r="K110" s="180"/>
      <c r="L110" s="180">
        <f t="shared" si="46"/>
        <v>0</v>
      </c>
      <c r="M110" s="181">
        <f t="shared" si="45"/>
        <v>0</v>
      </c>
      <c r="N110" s="28"/>
    </row>
    <row r="111" spans="2:14" ht="45" x14ac:dyDescent="0.25">
      <c r="B111" s="177" t="s">
        <v>422</v>
      </c>
      <c r="C111" s="177" t="s">
        <v>260</v>
      </c>
      <c r="D111" s="186">
        <v>89708</v>
      </c>
      <c r="E111" s="178" t="s">
        <v>240</v>
      </c>
      <c r="F111" s="177" t="s">
        <v>134</v>
      </c>
      <c r="G111" s="189">
        <v>2</v>
      </c>
      <c r="H111" s="180">
        <v>112.56</v>
      </c>
      <c r="I111" s="180">
        <f t="shared" si="41"/>
        <v>140.69999999999999</v>
      </c>
      <c r="J111" s="181">
        <f t="shared" si="43"/>
        <v>281.39999999999998</v>
      </c>
      <c r="K111" s="180"/>
      <c r="L111" s="180">
        <f t="shared" si="46"/>
        <v>0</v>
      </c>
      <c r="M111" s="181">
        <f t="shared" si="45"/>
        <v>0</v>
      </c>
      <c r="N111" s="28"/>
    </row>
    <row r="112" spans="2:14" ht="45" x14ac:dyDescent="0.25">
      <c r="B112" s="177" t="s">
        <v>423</v>
      </c>
      <c r="C112" s="177" t="s">
        <v>260</v>
      </c>
      <c r="D112" s="177">
        <v>89711</v>
      </c>
      <c r="E112" s="178" t="s">
        <v>241</v>
      </c>
      <c r="F112" s="177" t="s">
        <v>134</v>
      </c>
      <c r="G112" s="189">
        <v>6.81</v>
      </c>
      <c r="H112" s="180">
        <v>26.17</v>
      </c>
      <c r="I112" s="180">
        <f t="shared" si="41"/>
        <v>32.71</v>
      </c>
      <c r="J112" s="181">
        <f t="shared" si="43"/>
        <v>222.76</v>
      </c>
      <c r="K112" s="180"/>
      <c r="L112" s="180">
        <f t="shared" si="46"/>
        <v>0</v>
      </c>
      <c r="M112" s="181">
        <f t="shared" si="45"/>
        <v>0</v>
      </c>
      <c r="N112" s="28"/>
    </row>
    <row r="113" spans="2:14" ht="45" x14ac:dyDescent="0.25">
      <c r="B113" s="177" t="s">
        <v>424</v>
      </c>
      <c r="C113" s="177" t="s">
        <v>260</v>
      </c>
      <c r="D113" s="177">
        <v>89712</v>
      </c>
      <c r="E113" s="178" t="s">
        <v>242</v>
      </c>
      <c r="F113" s="177" t="s">
        <v>134</v>
      </c>
      <c r="G113" s="183">
        <v>25.74</v>
      </c>
      <c r="H113" s="180">
        <v>32.03</v>
      </c>
      <c r="I113" s="180">
        <f t="shared" si="41"/>
        <v>40.04</v>
      </c>
      <c r="J113" s="181">
        <f t="shared" si="43"/>
        <v>1030.6300000000001</v>
      </c>
      <c r="K113" s="180"/>
      <c r="L113" s="180">
        <f t="shared" si="46"/>
        <v>0</v>
      </c>
      <c r="M113" s="181">
        <f t="shared" si="45"/>
        <v>0</v>
      </c>
      <c r="N113" s="28"/>
    </row>
    <row r="114" spans="2:14" ht="45" x14ac:dyDescent="0.25">
      <c r="B114" s="177" t="s">
        <v>425</v>
      </c>
      <c r="C114" s="177" t="s">
        <v>260</v>
      </c>
      <c r="D114" s="177">
        <v>89714</v>
      </c>
      <c r="E114" s="178" t="s">
        <v>244</v>
      </c>
      <c r="F114" s="177" t="s">
        <v>134</v>
      </c>
      <c r="G114" s="183">
        <v>30.89</v>
      </c>
      <c r="H114" s="180">
        <v>44.62</v>
      </c>
      <c r="I114" s="180">
        <f t="shared" si="41"/>
        <v>55.78</v>
      </c>
      <c r="J114" s="181">
        <f t="shared" si="43"/>
        <v>1723.04</v>
      </c>
      <c r="K114" s="180"/>
      <c r="L114" s="180">
        <f t="shared" si="46"/>
        <v>0</v>
      </c>
      <c r="M114" s="181">
        <f t="shared" si="45"/>
        <v>0</v>
      </c>
      <c r="N114" s="28"/>
    </row>
    <row r="115" spans="2:14" ht="30" x14ac:dyDescent="0.25">
      <c r="B115" s="177" t="s">
        <v>426</v>
      </c>
      <c r="C115" s="177" t="s">
        <v>260</v>
      </c>
      <c r="D115" s="177">
        <v>104166</v>
      </c>
      <c r="E115" s="178" t="s">
        <v>243</v>
      </c>
      <c r="F115" s="177" t="s">
        <v>134</v>
      </c>
      <c r="G115" s="183">
        <v>19.48</v>
      </c>
      <c r="H115" s="180">
        <v>74.06</v>
      </c>
      <c r="I115" s="180">
        <f t="shared" si="41"/>
        <v>92.58</v>
      </c>
      <c r="J115" s="181">
        <f t="shared" si="43"/>
        <v>1803.46</v>
      </c>
      <c r="K115" s="180"/>
      <c r="L115" s="180">
        <f t="shared" si="46"/>
        <v>0</v>
      </c>
      <c r="M115" s="181">
        <f t="shared" si="45"/>
        <v>0</v>
      </c>
      <c r="N115" s="28"/>
    </row>
    <row r="116" spans="2:14" ht="45" x14ac:dyDescent="0.25">
      <c r="B116" s="177" t="s">
        <v>427</v>
      </c>
      <c r="C116" s="177" t="s">
        <v>260</v>
      </c>
      <c r="D116" s="177">
        <v>89726</v>
      </c>
      <c r="E116" s="178" t="s">
        <v>245</v>
      </c>
      <c r="F116" s="177" t="s">
        <v>134</v>
      </c>
      <c r="G116" s="183">
        <v>4</v>
      </c>
      <c r="H116" s="180">
        <v>12.16</v>
      </c>
      <c r="I116" s="180">
        <f t="shared" si="41"/>
        <v>15.2</v>
      </c>
      <c r="J116" s="181">
        <f t="shared" si="43"/>
        <v>60.8</v>
      </c>
      <c r="K116" s="180"/>
      <c r="L116" s="180">
        <f t="shared" si="46"/>
        <v>0</v>
      </c>
      <c r="M116" s="181">
        <f t="shared" si="45"/>
        <v>0</v>
      </c>
      <c r="N116" s="28"/>
    </row>
    <row r="117" spans="2:14" ht="45" x14ac:dyDescent="0.25">
      <c r="B117" s="177" t="s">
        <v>428</v>
      </c>
      <c r="C117" s="177" t="s">
        <v>260</v>
      </c>
      <c r="D117" s="177">
        <v>89732</v>
      </c>
      <c r="E117" s="178" t="s">
        <v>246</v>
      </c>
      <c r="F117" s="177" t="s">
        <v>134</v>
      </c>
      <c r="G117" s="183">
        <v>3</v>
      </c>
      <c r="H117" s="180">
        <v>16.760000000000002</v>
      </c>
      <c r="I117" s="180">
        <f t="shared" si="41"/>
        <v>20.95</v>
      </c>
      <c r="J117" s="181">
        <f t="shared" si="43"/>
        <v>62.85</v>
      </c>
      <c r="K117" s="180"/>
      <c r="L117" s="180">
        <f t="shared" si="46"/>
        <v>0</v>
      </c>
      <c r="M117" s="181">
        <f t="shared" si="45"/>
        <v>0</v>
      </c>
      <c r="N117" s="28"/>
    </row>
    <row r="118" spans="2:14" ht="45" x14ac:dyDescent="0.25">
      <c r="B118" s="177" t="s">
        <v>429</v>
      </c>
      <c r="C118" s="177" t="s">
        <v>260</v>
      </c>
      <c r="D118" s="177">
        <v>89746</v>
      </c>
      <c r="E118" s="178" t="s">
        <v>247</v>
      </c>
      <c r="F118" s="177" t="s">
        <v>134</v>
      </c>
      <c r="G118" s="183">
        <v>8</v>
      </c>
      <c r="H118" s="180">
        <v>29.06</v>
      </c>
      <c r="I118" s="180">
        <f t="shared" si="41"/>
        <v>36.33</v>
      </c>
      <c r="J118" s="181">
        <f t="shared" ref="J118:J149" si="47">ROUND(I118*G118,2)</f>
        <v>290.64</v>
      </c>
      <c r="K118" s="180"/>
      <c r="L118" s="180">
        <f t="shared" si="46"/>
        <v>0</v>
      </c>
      <c r="M118" s="181">
        <f t="shared" ref="M118:M149" si="48">ROUND(L118*G118,2)</f>
        <v>0</v>
      </c>
      <c r="N118" s="28"/>
    </row>
    <row r="119" spans="2:14" ht="45" x14ac:dyDescent="0.25">
      <c r="B119" s="177" t="s">
        <v>430</v>
      </c>
      <c r="C119" s="177" t="s">
        <v>260</v>
      </c>
      <c r="D119" s="177">
        <v>89724</v>
      </c>
      <c r="E119" s="178" t="s">
        <v>248</v>
      </c>
      <c r="F119" s="177" t="s">
        <v>134</v>
      </c>
      <c r="G119" s="183">
        <v>10</v>
      </c>
      <c r="H119" s="180">
        <v>11.95</v>
      </c>
      <c r="I119" s="180">
        <f t="shared" si="41"/>
        <v>14.94</v>
      </c>
      <c r="J119" s="181">
        <f t="shared" si="47"/>
        <v>149.4</v>
      </c>
      <c r="K119" s="180"/>
      <c r="L119" s="180">
        <f t="shared" si="46"/>
        <v>0</v>
      </c>
      <c r="M119" s="181">
        <f t="shared" si="48"/>
        <v>0</v>
      </c>
      <c r="N119" s="28"/>
    </row>
    <row r="120" spans="2:14" ht="45" x14ac:dyDescent="0.25">
      <c r="B120" s="177" t="s">
        <v>431</v>
      </c>
      <c r="C120" s="177" t="s">
        <v>260</v>
      </c>
      <c r="D120" s="186">
        <v>89731</v>
      </c>
      <c r="E120" s="178" t="s">
        <v>249</v>
      </c>
      <c r="F120" s="177" t="s">
        <v>134</v>
      </c>
      <c r="G120" s="183">
        <v>7</v>
      </c>
      <c r="H120" s="180">
        <v>16.09</v>
      </c>
      <c r="I120" s="180">
        <f t="shared" si="41"/>
        <v>20.11</v>
      </c>
      <c r="J120" s="181">
        <f t="shared" si="47"/>
        <v>140.77000000000001</v>
      </c>
      <c r="K120" s="180"/>
      <c r="L120" s="180">
        <f t="shared" si="46"/>
        <v>0</v>
      </c>
      <c r="M120" s="181">
        <f t="shared" si="48"/>
        <v>0</v>
      </c>
      <c r="N120" s="28"/>
    </row>
    <row r="121" spans="2:14" ht="45" x14ac:dyDescent="0.25">
      <c r="B121" s="177" t="s">
        <v>432</v>
      </c>
      <c r="C121" s="177" t="s">
        <v>260</v>
      </c>
      <c r="D121" s="186">
        <v>89744</v>
      </c>
      <c r="E121" s="178" t="s">
        <v>250</v>
      </c>
      <c r="F121" s="177" t="s">
        <v>134</v>
      </c>
      <c r="G121" s="183">
        <v>6</v>
      </c>
      <c r="H121" s="180">
        <v>28.29</v>
      </c>
      <c r="I121" s="180">
        <f t="shared" si="41"/>
        <v>35.36</v>
      </c>
      <c r="J121" s="181">
        <f t="shared" si="47"/>
        <v>212.16</v>
      </c>
      <c r="K121" s="180"/>
      <c r="L121" s="180">
        <f t="shared" si="46"/>
        <v>0</v>
      </c>
      <c r="M121" s="181">
        <f t="shared" si="48"/>
        <v>0</v>
      </c>
      <c r="N121" s="28"/>
    </row>
    <row r="122" spans="2:14" ht="45" x14ac:dyDescent="0.25">
      <c r="B122" s="177" t="s">
        <v>433</v>
      </c>
      <c r="C122" s="177" t="s">
        <v>260</v>
      </c>
      <c r="D122" s="186">
        <v>89785</v>
      </c>
      <c r="E122" s="178" t="s">
        <v>251</v>
      </c>
      <c r="F122" s="177" t="s">
        <v>134</v>
      </c>
      <c r="G122" s="183">
        <v>1</v>
      </c>
      <c r="H122" s="180">
        <v>27.49</v>
      </c>
      <c r="I122" s="180">
        <f t="shared" si="41"/>
        <v>34.36</v>
      </c>
      <c r="J122" s="181">
        <f t="shared" si="47"/>
        <v>34.36</v>
      </c>
      <c r="K122" s="180"/>
      <c r="L122" s="180">
        <f t="shared" si="46"/>
        <v>0</v>
      </c>
      <c r="M122" s="181">
        <f t="shared" si="48"/>
        <v>0</v>
      </c>
      <c r="N122" s="28"/>
    </row>
    <row r="123" spans="2:14" ht="60" x14ac:dyDescent="0.25">
      <c r="B123" s="177" t="s">
        <v>434</v>
      </c>
      <c r="C123" s="177" t="s">
        <v>260</v>
      </c>
      <c r="D123" s="186">
        <v>104345</v>
      </c>
      <c r="E123" s="178" t="s">
        <v>254</v>
      </c>
      <c r="F123" s="177" t="s">
        <v>134</v>
      </c>
      <c r="G123" s="183">
        <v>4</v>
      </c>
      <c r="H123" s="180">
        <v>42.95</v>
      </c>
      <c r="I123" s="180">
        <f t="shared" si="41"/>
        <v>53.69</v>
      </c>
      <c r="J123" s="181">
        <f t="shared" si="47"/>
        <v>214.76</v>
      </c>
      <c r="K123" s="180"/>
      <c r="L123" s="180">
        <f t="shared" si="46"/>
        <v>0</v>
      </c>
      <c r="M123" s="181">
        <f t="shared" si="48"/>
        <v>0</v>
      </c>
      <c r="N123" s="28"/>
    </row>
    <row r="124" spans="2:14" ht="45" x14ac:dyDescent="0.25">
      <c r="B124" s="177" t="s">
        <v>435</v>
      </c>
      <c r="C124" s="177" t="s">
        <v>260</v>
      </c>
      <c r="D124" s="186">
        <v>89797</v>
      </c>
      <c r="E124" s="178" t="s">
        <v>252</v>
      </c>
      <c r="F124" s="177" t="s">
        <v>134</v>
      </c>
      <c r="G124" s="183">
        <v>4</v>
      </c>
      <c r="H124" s="180">
        <v>51</v>
      </c>
      <c r="I124" s="180">
        <f t="shared" si="41"/>
        <v>63.75</v>
      </c>
      <c r="J124" s="181">
        <f t="shared" si="47"/>
        <v>255</v>
      </c>
      <c r="K124" s="180"/>
      <c r="L124" s="180">
        <f t="shared" si="46"/>
        <v>0</v>
      </c>
      <c r="M124" s="181">
        <f t="shared" si="48"/>
        <v>0</v>
      </c>
      <c r="N124" s="28"/>
    </row>
    <row r="125" spans="2:14" ht="45" x14ac:dyDescent="0.25">
      <c r="B125" s="177" t="s">
        <v>436</v>
      </c>
      <c r="C125" s="177" t="s">
        <v>260</v>
      </c>
      <c r="D125" s="177">
        <v>89784</v>
      </c>
      <c r="E125" s="178" t="s">
        <v>253</v>
      </c>
      <c r="F125" s="177" t="s">
        <v>134</v>
      </c>
      <c r="G125" s="183">
        <v>8</v>
      </c>
      <c r="H125" s="180">
        <v>25.31</v>
      </c>
      <c r="I125" s="180">
        <f t="shared" si="41"/>
        <v>31.64</v>
      </c>
      <c r="J125" s="181">
        <f t="shared" si="47"/>
        <v>253.12</v>
      </c>
      <c r="K125" s="180"/>
      <c r="L125" s="180">
        <f t="shared" si="46"/>
        <v>0</v>
      </c>
      <c r="M125" s="181">
        <f t="shared" si="48"/>
        <v>0</v>
      </c>
      <c r="N125" s="28"/>
    </row>
    <row r="126" spans="2:14" ht="45" x14ac:dyDescent="0.25">
      <c r="B126" s="177" t="s">
        <v>437</v>
      </c>
      <c r="C126" s="177" t="s">
        <v>260</v>
      </c>
      <c r="D126" s="177">
        <v>89557</v>
      </c>
      <c r="E126" s="178" t="s">
        <v>255</v>
      </c>
      <c r="F126" s="177" t="s">
        <v>134</v>
      </c>
      <c r="G126" s="183">
        <v>1</v>
      </c>
      <c r="H126" s="180">
        <v>29.44</v>
      </c>
      <c r="I126" s="180">
        <f t="shared" si="41"/>
        <v>36.799999999999997</v>
      </c>
      <c r="J126" s="181">
        <f t="shared" si="47"/>
        <v>36.799999999999997</v>
      </c>
      <c r="K126" s="180"/>
      <c r="L126" s="180">
        <f t="shared" si="46"/>
        <v>0</v>
      </c>
      <c r="M126" s="181">
        <f t="shared" si="48"/>
        <v>0</v>
      </c>
      <c r="N126" s="28"/>
    </row>
    <row r="127" spans="2:14" ht="45" x14ac:dyDescent="0.25">
      <c r="B127" s="177" t="s">
        <v>438</v>
      </c>
      <c r="C127" s="177" t="s">
        <v>260</v>
      </c>
      <c r="D127" s="177" t="s">
        <v>359</v>
      </c>
      <c r="E127" s="178" t="s">
        <v>360</v>
      </c>
      <c r="F127" s="177" t="s">
        <v>134</v>
      </c>
      <c r="G127" s="183">
        <v>1</v>
      </c>
      <c r="H127" s="180">
        <v>28.46</v>
      </c>
      <c r="I127" s="180">
        <f t="shared" si="41"/>
        <v>35.58</v>
      </c>
      <c r="J127" s="181">
        <f t="shared" si="47"/>
        <v>35.58</v>
      </c>
      <c r="K127" s="180"/>
      <c r="L127" s="180">
        <f t="shared" si="46"/>
        <v>0</v>
      </c>
      <c r="M127" s="181">
        <f t="shared" si="48"/>
        <v>0</v>
      </c>
      <c r="N127" s="28"/>
    </row>
    <row r="128" spans="2:14" ht="60" x14ac:dyDescent="0.25">
      <c r="B128" s="177" t="s">
        <v>439</v>
      </c>
      <c r="C128" s="177" t="s">
        <v>260</v>
      </c>
      <c r="D128" s="177">
        <v>104341</v>
      </c>
      <c r="E128" s="178" t="s">
        <v>256</v>
      </c>
      <c r="F128" s="177" t="s">
        <v>134</v>
      </c>
      <c r="G128" s="183">
        <v>1</v>
      </c>
      <c r="H128" s="180">
        <v>11.52</v>
      </c>
      <c r="I128" s="180">
        <f t="shared" si="41"/>
        <v>14.4</v>
      </c>
      <c r="J128" s="181">
        <f t="shared" si="47"/>
        <v>14.4</v>
      </c>
      <c r="K128" s="180"/>
      <c r="L128" s="180">
        <f t="shared" si="46"/>
        <v>0</v>
      </c>
      <c r="M128" s="181">
        <f t="shared" si="48"/>
        <v>0</v>
      </c>
      <c r="N128" s="28"/>
    </row>
    <row r="129" spans="1:14" ht="60" x14ac:dyDescent="0.25">
      <c r="B129" s="177" t="s">
        <v>440</v>
      </c>
      <c r="C129" s="177" t="s">
        <v>260</v>
      </c>
      <c r="D129" s="177">
        <v>91170</v>
      </c>
      <c r="E129" s="178" t="s">
        <v>258</v>
      </c>
      <c r="F129" s="177" t="s">
        <v>27</v>
      </c>
      <c r="G129" s="183">
        <v>8.02</v>
      </c>
      <c r="H129" s="180">
        <v>12.87</v>
      </c>
      <c r="I129" s="180">
        <f t="shared" si="41"/>
        <v>16.09</v>
      </c>
      <c r="J129" s="181">
        <f t="shared" si="47"/>
        <v>129.04</v>
      </c>
      <c r="K129" s="180"/>
      <c r="L129" s="180">
        <f t="shared" si="46"/>
        <v>0</v>
      </c>
      <c r="M129" s="181">
        <f t="shared" si="48"/>
        <v>0</v>
      </c>
      <c r="N129" s="28"/>
    </row>
    <row r="130" spans="1:14" ht="75" x14ac:dyDescent="0.25">
      <c r="B130" s="177" t="s">
        <v>441</v>
      </c>
      <c r="C130" s="177" t="s">
        <v>260</v>
      </c>
      <c r="D130" s="177">
        <v>91171</v>
      </c>
      <c r="E130" s="178" t="s">
        <v>259</v>
      </c>
      <c r="F130" s="177" t="s">
        <v>27</v>
      </c>
      <c r="G130" s="183">
        <v>13.78</v>
      </c>
      <c r="H130" s="180">
        <v>20.69</v>
      </c>
      <c r="I130" s="180">
        <f t="shared" si="41"/>
        <v>25.86</v>
      </c>
      <c r="J130" s="181">
        <f t="shared" si="47"/>
        <v>356.35</v>
      </c>
      <c r="K130" s="180"/>
      <c r="L130" s="180">
        <f t="shared" si="46"/>
        <v>0</v>
      </c>
      <c r="M130" s="181">
        <f t="shared" si="48"/>
        <v>0</v>
      </c>
      <c r="N130" s="28"/>
    </row>
    <row r="131" spans="1:14" ht="75" x14ac:dyDescent="0.25">
      <c r="B131" s="177" t="s">
        <v>442</v>
      </c>
      <c r="C131" s="177" t="s">
        <v>260</v>
      </c>
      <c r="D131" s="177">
        <v>91174</v>
      </c>
      <c r="E131" s="178" t="s">
        <v>257</v>
      </c>
      <c r="F131" s="177" t="s">
        <v>27</v>
      </c>
      <c r="G131" s="183">
        <v>8.5500000000000007</v>
      </c>
      <c r="H131" s="180">
        <v>8.26</v>
      </c>
      <c r="I131" s="180">
        <f t="shared" si="41"/>
        <v>10.33</v>
      </c>
      <c r="J131" s="181">
        <f t="shared" si="47"/>
        <v>88.32</v>
      </c>
      <c r="K131" s="180"/>
      <c r="L131" s="180">
        <f t="shared" si="46"/>
        <v>0</v>
      </c>
      <c r="M131" s="181">
        <f t="shared" si="48"/>
        <v>0</v>
      </c>
      <c r="N131" s="28"/>
    </row>
    <row r="132" spans="1:14" ht="45" x14ac:dyDescent="0.25">
      <c r="B132" s="177" t="s">
        <v>443</v>
      </c>
      <c r="C132" s="177" t="s">
        <v>260</v>
      </c>
      <c r="D132" s="177" t="s">
        <v>372</v>
      </c>
      <c r="E132" s="178" t="s">
        <v>373</v>
      </c>
      <c r="F132" s="177" t="s">
        <v>20</v>
      </c>
      <c r="G132" s="183">
        <v>1</v>
      </c>
      <c r="H132" s="180">
        <v>622.82000000000005</v>
      </c>
      <c r="I132" s="180">
        <f t="shared" si="41"/>
        <v>778.53</v>
      </c>
      <c r="J132" s="181">
        <f t="shared" si="47"/>
        <v>778.53</v>
      </c>
      <c r="K132" s="180"/>
      <c r="L132" s="180">
        <f>ROUND(K132*1.25,2)</f>
        <v>0</v>
      </c>
      <c r="M132" s="181">
        <f t="shared" si="48"/>
        <v>0</v>
      </c>
      <c r="N132" s="28"/>
    </row>
    <row r="133" spans="1:14" ht="45" x14ac:dyDescent="0.25">
      <c r="B133" s="177" t="s">
        <v>444</v>
      </c>
      <c r="C133" s="177" t="s">
        <v>260</v>
      </c>
      <c r="D133" s="177" t="s">
        <v>370</v>
      </c>
      <c r="E133" s="178" t="s">
        <v>371</v>
      </c>
      <c r="F133" s="177" t="s">
        <v>20</v>
      </c>
      <c r="G133" s="183">
        <v>1</v>
      </c>
      <c r="H133" s="180">
        <v>604.25</v>
      </c>
      <c r="I133" s="180">
        <f t="shared" si="41"/>
        <v>755.31</v>
      </c>
      <c r="J133" s="181">
        <f t="shared" si="47"/>
        <v>755.31</v>
      </c>
      <c r="K133" s="180"/>
      <c r="L133" s="180">
        <f>ROUND(K133*1.25,2)</f>
        <v>0</v>
      </c>
      <c r="M133" s="181">
        <f t="shared" si="48"/>
        <v>0</v>
      </c>
      <c r="N133" s="28"/>
    </row>
    <row r="134" spans="1:14" ht="30" x14ac:dyDescent="0.25">
      <c r="B134" s="177" t="s">
        <v>445</v>
      </c>
      <c r="C134" s="177" t="s">
        <v>170</v>
      </c>
      <c r="D134" s="177" t="s">
        <v>46</v>
      </c>
      <c r="E134" s="178" t="s">
        <v>47</v>
      </c>
      <c r="F134" s="177" t="s">
        <v>18</v>
      </c>
      <c r="G134" s="183">
        <v>2.09</v>
      </c>
      <c r="H134" s="180">
        <v>868.97</v>
      </c>
      <c r="I134" s="180">
        <f t="shared" si="41"/>
        <v>1086.21</v>
      </c>
      <c r="J134" s="181">
        <f t="shared" si="47"/>
        <v>2270.1799999999998</v>
      </c>
      <c r="K134" s="180"/>
      <c r="L134" s="180">
        <f t="shared" ref="L134:L141" si="49">ROUND(K134*1.25,2)</f>
        <v>0</v>
      </c>
      <c r="M134" s="181">
        <f t="shared" si="48"/>
        <v>0</v>
      </c>
      <c r="N134" s="28"/>
    </row>
    <row r="135" spans="1:14" ht="30" x14ac:dyDescent="0.25">
      <c r="A135" s="5" t="s">
        <v>224</v>
      </c>
      <c r="B135" s="177" t="s">
        <v>446</v>
      </c>
      <c r="C135" s="177" t="s">
        <v>260</v>
      </c>
      <c r="D135" s="177">
        <v>86874</v>
      </c>
      <c r="E135" s="178" t="s">
        <v>161</v>
      </c>
      <c r="F135" s="177" t="s">
        <v>20</v>
      </c>
      <c r="G135" s="183">
        <v>1</v>
      </c>
      <c r="H135" s="180">
        <v>512.61</v>
      </c>
      <c r="I135" s="180">
        <f t="shared" si="41"/>
        <v>640.76</v>
      </c>
      <c r="J135" s="181">
        <f t="shared" si="47"/>
        <v>640.76</v>
      </c>
      <c r="K135" s="180"/>
      <c r="L135" s="180">
        <f t="shared" si="49"/>
        <v>0</v>
      </c>
      <c r="M135" s="181">
        <f t="shared" si="48"/>
        <v>0</v>
      </c>
      <c r="N135" s="28"/>
    </row>
    <row r="136" spans="1:14" ht="60" x14ac:dyDescent="0.25">
      <c r="B136" s="177" t="s">
        <v>447</v>
      </c>
      <c r="C136" s="177" t="s">
        <v>260</v>
      </c>
      <c r="D136" s="177">
        <v>86937</v>
      </c>
      <c r="E136" s="178" t="s">
        <v>135</v>
      </c>
      <c r="F136" s="177" t="s">
        <v>20</v>
      </c>
      <c r="G136" s="183">
        <v>3</v>
      </c>
      <c r="H136" s="180">
        <v>234.05</v>
      </c>
      <c r="I136" s="180">
        <f t="shared" ref="I136:I199" si="50">ROUND(H136*1.25,2)</f>
        <v>292.56</v>
      </c>
      <c r="J136" s="181">
        <f t="shared" si="47"/>
        <v>877.68</v>
      </c>
      <c r="K136" s="180"/>
      <c r="L136" s="180">
        <f t="shared" si="49"/>
        <v>0</v>
      </c>
      <c r="M136" s="181">
        <f t="shared" si="48"/>
        <v>0</v>
      </c>
      <c r="N136" s="28"/>
    </row>
    <row r="137" spans="1:14" ht="75" x14ac:dyDescent="0.25">
      <c r="A137" s="5" t="s">
        <v>224</v>
      </c>
      <c r="B137" s="177" t="s">
        <v>448</v>
      </c>
      <c r="C137" s="177" t="s">
        <v>260</v>
      </c>
      <c r="D137" s="177">
        <v>86942</v>
      </c>
      <c r="E137" s="178" t="s">
        <v>365</v>
      </c>
      <c r="F137" s="177" t="s">
        <v>20</v>
      </c>
      <c r="G137" s="183">
        <v>2</v>
      </c>
      <c r="H137" s="180">
        <v>271.76</v>
      </c>
      <c r="I137" s="180">
        <f t="shared" si="50"/>
        <v>339.7</v>
      </c>
      <c r="J137" s="181">
        <f t="shared" si="47"/>
        <v>679.4</v>
      </c>
      <c r="K137" s="180"/>
      <c r="L137" s="180">
        <f t="shared" si="49"/>
        <v>0</v>
      </c>
      <c r="M137" s="181">
        <f t="shared" si="48"/>
        <v>0</v>
      </c>
      <c r="N137" s="28"/>
    </row>
    <row r="138" spans="1:14" ht="45" x14ac:dyDescent="0.25">
      <c r="B138" s="177" t="s">
        <v>449</v>
      </c>
      <c r="C138" s="177" t="s">
        <v>260</v>
      </c>
      <c r="D138" s="177" t="s">
        <v>367</v>
      </c>
      <c r="E138" s="178" t="s">
        <v>368</v>
      </c>
      <c r="F138" s="177" t="s">
        <v>20</v>
      </c>
      <c r="G138" s="183">
        <v>3</v>
      </c>
      <c r="H138" s="180">
        <v>127.39</v>
      </c>
      <c r="I138" s="180">
        <f t="shared" si="50"/>
        <v>159.24</v>
      </c>
      <c r="J138" s="181">
        <f t="shared" si="47"/>
        <v>477.72</v>
      </c>
      <c r="K138" s="180"/>
      <c r="L138" s="180">
        <f t="shared" si="49"/>
        <v>0</v>
      </c>
      <c r="M138" s="181">
        <f t="shared" si="48"/>
        <v>0</v>
      </c>
      <c r="N138" s="28"/>
    </row>
    <row r="139" spans="1:14" ht="30" x14ac:dyDescent="0.25">
      <c r="A139" s="5" t="s">
        <v>224</v>
      </c>
      <c r="B139" s="177" t="s">
        <v>450</v>
      </c>
      <c r="C139" s="177" t="s">
        <v>260</v>
      </c>
      <c r="D139" s="177">
        <v>86913</v>
      </c>
      <c r="E139" s="178" t="s">
        <v>366</v>
      </c>
      <c r="F139" s="177" t="s">
        <v>20</v>
      </c>
      <c r="G139" s="183">
        <v>1</v>
      </c>
      <c r="H139" s="180">
        <v>50.78</v>
      </c>
      <c r="I139" s="180">
        <f t="shared" si="50"/>
        <v>63.48</v>
      </c>
      <c r="J139" s="181">
        <f t="shared" si="47"/>
        <v>63.48</v>
      </c>
      <c r="K139" s="180"/>
      <c r="L139" s="180">
        <f t="shared" si="49"/>
        <v>0</v>
      </c>
      <c r="M139" s="181">
        <f t="shared" si="48"/>
        <v>0</v>
      </c>
      <c r="N139" s="28"/>
    </row>
    <row r="140" spans="1:14" ht="30" x14ac:dyDescent="0.25">
      <c r="A140" s="5" t="s">
        <v>224</v>
      </c>
      <c r="B140" s="177" t="s">
        <v>451</v>
      </c>
      <c r="C140" s="177" t="s">
        <v>260</v>
      </c>
      <c r="D140" s="186">
        <v>86888</v>
      </c>
      <c r="E140" s="178" t="s">
        <v>136</v>
      </c>
      <c r="F140" s="177" t="s">
        <v>20</v>
      </c>
      <c r="G140" s="183">
        <v>4</v>
      </c>
      <c r="H140" s="180">
        <v>497.97</v>
      </c>
      <c r="I140" s="180">
        <f t="shared" si="50"/>
        <v>622.46</v>
      </c>
      <c r="J140" s="181">
        <f t="shared" si="47"/>
        <v>2489.84</v>
      </c>
      <c r="K140" s="180"/>
      <c r="L140" s="180">
        <f t="shared" si="49"/>
        <v>0</v>
      </c>
      <c r="M140" s="181">
        <f t="shared" si="48"/>
        <v>0</v>
      </c>
      <c r="N140" s="28"/>
    </row>
    <row r="141" spans="1:14" ht="30" x14ac:dyDescent="0.25">
      <c r="A141" s="5" t="s">
        <v>224</v>
      </c>
      <c r="B141" s="177" t="s">
        <v>452</v>
      </c>
      <c r="C141" s="177" t="s">
        <v>260</v>
      </c>
      <c r="D141" s="177">
        <v>100860</v>
      </c>
      <c r="E141" s="178" t="s">
        <v>154</v>
      </c>
      <c r="F141" s="177" t="s">
        <v>20</v>
      </c>
      <c r="G141" s="183">
        <v>2</v>
      </c>
      <c r="H141" s="184">
        <v>112.93</v>
      </c>
      <c r="I141" s="180">
        <f t="shared" si="50"/>
        <v>141.16</v>
      </c>
      <c r="J141" s="181">
        <f t="shared" si="47"/>
        <v>282.32</v>
      </c>
      <c r="K141" s="184"/>
      <c r="L141" s="180">
        <f t="shared" si="49"/>
        <v>0</v>
      </c>
      <c r="M141" s="181">
        <f t="shared" si="48"/>
        <v>0</v>
      </c>
      <c r="N141" s="28"/>
    </row>
    <row r="142" spans="1:14" x14ac:dyDescent="0.25">
      <c r="B142" s="173">
        <v>11</v>
      </c>
      <c r="C142" s="173"/>
      <c r="D142" s="173"/>
      <c r="E142" s="174" t="s">
        <v>26</v>
      </c>
      <c r="F142" s="173"/>
      <c r="G142" s="175"/>
      <c r="H142" s="176"/>
      <c r="I142" s="176"/>
      <c r="J142" s="176">
        <f>SUM(J143:J149)</f>
        <v>57014.340000000011</v>
      </c>
      <c r="K142" s="176"/>
      <c r="L142" s="176"/>
      <c r="M142" s="176">
        <f>SUM(M143:M149)</f>
        <v>0</v>
      </c>
    </row>
    <row r="143" spans="1:14" ht="90" x14ac:dyDescent="0.25">
      <c r="B143" s="177" t="s">
        <v>143</v>
      </c>
      <c r="C143" s="177" t="s">
        <v>198</v>
      </c>
      <c r="D143" s="177" t="s">
        <v>162</v>
      </c>
      <c r="E143" s="178" t="s">
        <v>361</v>
      </c>
      <c r="F143" s="177" t="s">
        <v>134</v>
      </c>
      <c r="G143" s="183">
        <v>2</v>
      </c>
      <c r="H143" s="180">
        <v>3561.96</v>
      </c>
      <c r="I143" s="180">
        <f t="shared" si="50"/>
        <v>4452.45</v>
      </c>
      <c r="J143" s="181">
        <f t="shared" ref="J143:J149" si="51">ROUND(I143*G143,2)</f>
        <v>8904.9</v>
      </c>
      <c r="K143" s="180"/>
      <c r="L143" s="180">
        <f t="shared" ref="L143:L145" si="52">ROUND(K143*1.25,2)</f>
        <v>0</v>
      </c>
      <c r="M143" s="181">
        <f t="shared" ref="M143:M149" si="53">ROUND(L143*G143,2)</f>
        <v>0</v>
      </c>
      <c r="N143" s="28"/>
    </row>
    <row r="144" spans="1:14" ht="90" x14ac:dyDescent="0.25">
      <c r="B144" s="177" t="s">
        <v>156</v>
      </c>
      <c r="C144" s="177" t="s">
        <v>198</v>
      </c>
      <c r="D144" s="177" t="s">
        <v>163</v>
      </c>
      <c r="E144" s="178" t="s">
        <v>362</v>
      </c>
      <c r="F144" s="177" t="s">
        <v>134</v>
      </c>
      <c r="G144" s="183">
        <v>5</v>
      </c>
      <c r="H144" s="180">
        <v>3751.59</v>
      </c>
      <c r="I144" s="180">
        <f t="shared" si="50"/>
        <v>4689.49</v>
      </c>
      <c r="J144" s="181">
        <f t="shared" si="51"/>
        <v>23447.45</v>
      </c>
      <c r="K144" s="180"/>
      <c r="L144" s="180">
        <f t="shared" si="52"/>
        <v>0</v>
      </c>
      <c r="M144" s="181">
        <f t="shared" si="53"/>
        <v>0</v>
      </c>
      <c r="N144" s="28"/>
    </row>
    <row r="145" spans="2:14" ht="90" x14ac:dyDescent="0.25">
      <c r="B145" s="177" t="s">
        <v>157</v>
      </c>
      <c r="C145" s="177" t="s">
        <v>198</v>
      </c>
      <c r="D145" s="177" t="s">
        <v>164</v>
      </c>
      <c r="E145" s="178" t="s">
        <v>363</v>
      </c>
      <c r="F145" s="177" t="s">
        <v>134</v>
      </c>
      <c r="G145" s="183">
        <v>1</v>
      </c>
      <c r="H145" s="180">
        <v>5802.38</v>
      </c>
      <c r="I145" s="180">
        <f t="shared" si="50"/>
        <v>7252.98</v>
      </c>
      <c r="J145" s="181">
        <f t="shared" si="51"/>
        <v>7252.98</v>
      </c>
      <c r="K145" s="180"/>
      <c r="L145" s="180">
        <f t="shared" si="52"/>
        <v>0</v>
      </c>
      <c r="M145" s="181">
        <f t="shared" si="53"/>
        <v>0</v>
      </c>
      <c r="N145" s="28"/>
    </row>
    <row r="146" spans="2:14" ht="45" x14ac:dyDescent="0.25">
      <c r="B146" s="177" t="s">
        <v>158</v>
      </c>
      <c r="C146" s="177" t="s">
        <v>260</v>
      </c>
      <c r="D146" s="177">
        <v>100702</v>
      </c>
      <c r="E146" s="178" t="s">
        <v>364</v>
      </c>
      <c r="F146" s="177" t="s">
        <v>18</v>
      </c>
      <c r="G146" s="183">
        <v>7.14</v>
      </c>
      <c r="H146" s="180">
        <v>483.39</v>
      </c>
      <c r="I146" s="180">
        <f t="shared" si="50"/>
        <v>604.24</v>
      </c>
      <c r="J146" s="181">
        <f t="shared" si="51"/>
        <v>4314.2700000000004</v>
      </c>
      <c r="K146" s="180"/>
      <c r="L146" s="180">
        <f>ROUND(K146*1.25,2)</f>
        <v>0</v>
      </c>
      <c r="M146" s="181">
        <f t="shared" si="53"/>
        <v>0</v>
      </c>
      <c r="N146" s="28"/>
    </row>
    <row r="147" spans="2:14" ht="60" x14ac:dyDescent="0.25">
      <c r="B147" s="177" t="s">
        <v>159</v>
      </c>
      <c r="C147" s="177" t="s">
        <v>260</v>
      </c>
      <c r="D147" s="177">
        <v>94573</v>
      </c>
      <c r="E147" s="178" t="s">
        <v>335</v>
      </c>
      <c r="F147" s="177" t="s">
        <v>18</v>
      </c>
      <c r="G147" s="183">
        <v>19.8</v>
      </c>
      <c r="H147" s="180">
        <v>423.8</v>
      </c>
      <c r="I147" s="180">
        <f t="shared" si="50"/>
        <v>529.75</v>
      </c>
      <c r="J147" s="181">
        <f t="shared" si="51"/>
        <v>10489.05</v>
      </c>
      <c r="K147" s="180"/>
      <c r="L147" s="180">
        <f>ROUND(K147*1.25,2)</f>
        <v>0</v>
      </c>
      <c r="M147" s="181">
        <f t="shared" si="53"/>
        <v>0</v>
      </c>
      <c r="N147" s="28"/>
    </row>
    <row r="148" spans="2:14" ht="30" x14ac:dyDescent="0.25">
      <c r="B148" s="177" t="s">
        <v>160</v>
      </c>
      <c r="C148" s="177" t="s">
        <v>260</v>
      </c>
      <c r="D148" s="177">
        <v>94589</v>
      </c>
      <c r="E148" s="178" t="s">
        <v>199</v>
      </c>
      <c r="F148" s="177" t="s">
        <v>27</v>
      </c>
      <c r="G148" s="183">
        <v>51.7</v>
      </c>
      <c r="H148" s="180">
        <v>25.37</v>
      </c>
      <c r="I148" s="180">
        <f t="shared" si="50"/>
        <v>31.71</v>
      </c>
      <c r="J148" s="181">
        <f t="shared" si="51"/>
        <v>1639.41</v>
      </c>
      <c r="K148" s="180"/>
      <c r="L148" s="180">
        <f t="shared" ref="L148:L149" si="54">ROUND(K148*1.25,2)</f>
        <v>0</v>
      </c>
      <c r="M148" s="181">
        <f t="shared" si="53"/>
        <v>0</v>
      </c>
      <c r="N148" s="28"/>
    </row>
    <row r="149" spans="2:14" ht="30" x14ac:dyDescent="0.25">
      <c r="B149" s="177" t="s">
        <v>393</v>
      </c>
      <c r="C149" s="177" t="s">
        <v>170</v>
      </c>
      <c r="D149" s="177" t="s">
        <v>200</v>
      </c>
      <c r="E149" s="178" t="s">
        <v>201</v>
      </c>
      <c r="F149" s="177" t="s">
        <v>18</v>
      </c>
      <c r="G149" s="183">
        <v>3.6</v>
      </c>
      <c r="H149" s="180">
        <v>214.73</v>
      </c>
      <c r="I149" s="180">
        <f t="shared" si="50"/>
        <v>268.41000000000003</v>
      </c>
      <c r="J149" s="181">
        <f t="shared" si="51"/>
        <v>966.28</v>
      </c>
      <c r="K149" s="180"/>
      <c r="L149" s="180">
        <f t="shared" si="54"/>
        <v>0</v>
      </c>
      <c r="M149" s="181">
        <f t="shared" si="53"/>
        <v>0</v>
      </c>
      <c r="N149" s="28"/>
    </row>
    <row r="150" spans="2:14" x14ac:dyDescent="0.25">
      <c r="B150" s="173">
        <v>12</v>
      </c>
      <c r="C150" s="173"/>
      <c r="D150" s="173"/>
      <c r="E150" s="174" t="s">
        <v>151</v>
      </c>
      <c r="F150" s="173"/>
      <c r="G150" s="175"/>
      <c r="H150" s="176"/>
      <c r="I150" s="176"/>
      <c r="J150" s="176">
        <f>SUM(J151:J157)</f>
        <v>5662.91</v>
      </c>
      <c r="K150" s="176"/>
      <c r="L150" s="176"/>
      <c r="M150" s="176">
        <f>SUM(M151:M157)</f>
        <v>0</v>
      </c>
    </row>
    <row r="151" spans="2:14" ht="30" x14ac:dyDescent="0.25">
      <c r="B151" s="177" t="s">
        <v>291</v>
      </c>
      <c r="C151" s="177" t="s">
        <v>260</v>
      </c>
      <c r="D151" s="177">
        <v>97599</v>
      </c>
      <c r="E151" s="178" t="s">
        <v>220</v>
      </c>
      <c r="F151" s="177" t="s">
        <v>20</v>
      </c>
      <c r="G151" s="183">
        <v>10</v>
      </c>
      <c r="H151" s="180">
        <v>22.31</v>
      </c>
      <c r="I151" s="180">
        <f t="shared" si="50"/>
        <v>27.89</v>
      </c>
      <c r="J151" s="181">
        <f t="shared" ref="J151:J157" si="55">ROUND(I151*G151,2)</f>
        <v>278.89999999999998</v>
      </c>
      <c r="K151" s="180"/>
      <c r="L151" s="180">
        <f>ROUND(K151*1.25,2)</f>
        <v>0</v>
      </c>
      <c r="M151" s="181">
        <f t="shared" ref="M151:M157" si="56">ROUND(L151*G151,2)</f>
        <v>0</v>
      </c>
      <c r="N151" s="28"/>
    </row>
    <row r="152" spans="2:14" ht="30" x14ac:dyDescent="0.25">
      <c r="B152" s="177" t="s">
        <v>292</v>
      </c>
      <c r="C152" s="177" t="s">
        <v>170</v>
      </c>
      <c r="D152" s="177" t="s">
        <v>144</v>
      </c>
      <c r="E152" s="178" t="s">
        <v>137</v>
      </c>
      <c r="F152" s="177" t="s">
        <v>20</v>
      </c>
      <c r="G152" s="183">
        <v>9</v>
      </c>
      <c r="H152" s="180">
        <v>226.58</v>
      </c>
      <c r="I152" s="180">
        <f t="shared" si="50"/>
        <v>283.23</v>
      </c>
      <c r="J152" s="181">
        <f t="shared" si="55"/>
        <v>2549.0700000000002</v>
      </c>
      <c r="K152" s="180"/>
      <c r="L152" s="180">
        <f t="shared" ref="L152:L157" si="57">ROUND(K152*1.25,2)</f>
        <v>0</v>
      </c>
      <c r="M152" s="181">
        <f t="shared" si="56"/>
        <v>0</v>
      </c>
      <c r="N152" s="28"/>
    </row>
    <row r="153" spans="2:14" ht="45" x14ac:dyDescent="0.25">
      <c r="B153" s="177" t="s">
        <v>302</v>
      </c>
      <c r="C153" s="177" t="s">
        <v>260</v>
      </c>
      <c r="D153" s="177">
        <v>101905</v>
      </c>
      <c r="E153" s="178" t="s">
        <v>354</v>
      </c>
      <c r="F153" s="177" t="s">
        <v>20</v>
      </c>
      <c r="G153" s="183">
        <v>1</v>
      </c>
      <c r="H153" s="180">
        <v>232.57</v>
      </c>
      <c r="I153" s="180">
        <f t="shared" si="50"/>
        <v>290.70999999999998</v>
      </c>
      <c r="J153" s="181">
        <f t="shared" si="55"/>
        <v>290.70999999999998</v>
      </c>
      <c r="K153" s="180"/>
      <c r="L153" s="180">
        <f t="shared" si="57"/>
        <v>0</v>
      </c>
      <c r="M153" s="181">
        <f t="shared" si="56"/>
        <v>0</v>
      </c>
      <c r="N153" s="28"/>
    </row>
    <row r="154" spans="2:14" ht="30" x14ac:dyDescent="0.25">
      <c r="B154" s="177" t="s">
        <v>303</v>
      </c>
      <c r="C154" s="177" t="s">
        <v>260</v>
      </c>
      <c r="D154" s="177">
        <v>101906</v>
      </c>
      <c r="E154" s="178" t="s">
        <v>369</v>
      </c>
      <c r="F154" s="177" t="s">
        <v>20</v>
      </c>
      <c r="G154" s="183">
        <v>1</v>
      </c>
      <c r="H154" s="180">
        <v>666.35</v>
      </c>
      <c r="I154" s="180">
        <f t="shared" si="50"/>
        <v>832.94</v>
      </c>
      <c r="J154" s="181">
        <f t="shared" si="55"/>
        <v>832.94</v>
      </c>
      <c r="K154" s="180"/>
      <c r="L154" s="180">
        <f t="shared" si="57"/>
        <v>0</v>
      </c>
      <c r="M154" s="181">
        <f t="shared" si="56"/>
        <v>0</v>
      </c>
      <c r="N154" s="28"/>
    </row>
    <row r="155" spans="2:14" ht="30" x14ac:dyDescent="0.25">
      <c r="B155" s="177" t="s">
        <v>351</v>
      </c>
      <c r="C155" s="177" t="s">
        <v>260</v>
      </c>
      <c r="D155" s="177">
        <v>101908</v>
      </c>
      <c r="E155" s="178" t="s">
        <v>392</v>
      </c>
      <c r="F155" s="177" t="s">
        <v>20</v>
      </c>
      <c r="G155" s="183">
        <v>1</v>
      </c>
      <c r="H155" s="184">
        <v>225.96</v>
      </c>
      <c r="I155" s="184">
        <f t="shared" si="50"/>
        <v>282.45</v>
      </c>
      <c r="J155" s="185">
        <f t="shared" si="55"/>
        <v>282.45</v>
      </c>
      <c r="K155" s="184"/>
      <c r="L155" s="184">
        <f t="shared" si="57"/>
        <v>0</v>
      </c>
      <c r="M155" s="185">
        <f t="shared" si="56"/>
        <v>0</v>
      </c>
      <c r="N155" s="28"/>
    </row>
    <row r="156" spans="2:14" ht="30" x14ac:dyDescent="0.25">
      <c r="B156" s="177" t="s">
        <v>304</v>
      </c>
      <c r="C156" s="177" t="s">
        <v>170</v>
      </c>
      <c r="D156" s="177" t="s">
        <v>138</v>
      </c>
      <c r="E156" s="178" t="s">
        <v>139</v>
      </c>
      <c r="F156" s="177" t="s">
        <v>20</v>
      </c>
      <c r="G156" s="183">
        <v>3</v>
      </c>
      <c r="H156" s="180">
        <v>19.41</v>
      </c>
      <c r="I156" s="180">
        <f t="shared" si="50"/>
        <v>24.26</v>
      </c>
      <c r="J156" s="181">
        <f t="shared" si="55"/>
        <v>72.78</v>
      </c>
      <c r="K156" s="180"/>
      <c r="L156" s="180">
        <f t="shared" si="57"/>
        <v>0</v>
      </c>
      <c r="M156" s="181">
        <f t="shared" si="56"/>
        <v>0</v>
      </c>
      <c r="N156" s="28"/>
    </row>
    <row r="157" spans="2:14" ht="30" x14ac:dyDescent="0.25">
      <c r="B157" s="177" t="s">
        <v>305</v>
      </c>
      <c r="C157" s="177" t="s">
        <v>260</v>
      </c>
      <c r="D157" s="177">
        <v>99857</v>
      </c>
      <c r="E157" s="178" t="s">
        <v>355</v>
      </c>
      <c r="F157" s="177" t="s">
        <v>27</v>
      </c>
      <c r="G157" s="183">
        <v>9.92</v>
      </c>
      <c r="H157" s="180">
        <v>109.36</v>
      </c>
      <c r="I157" s="180">
        <f t="shared" si="50"/>
        <v>136.69999999999999</v>
      </c>
      <c r="J157" s="181">
        <f t="shared" si="55"/>
        <v>1356.06</v>
      </c>
      <c r="K157" s="180"/>
      <c r="L157" s="180">
        <f t="shared" si="57"/>
        <v>0</v>
      </c>
      <c r="M157" s="181">
        <f t="shared" si="56"/>
        <v>0</v>
      </c>
      <c r="N157" s="28"/>
    </row>
    <row r="158" spans="2:14" x14ac:dyDescent="0.25">
      <c r="B158" s="173">
        <v>13</v>
      </c>
      <c r="C158" s="173"/>
      <c r="D158" s="173"/>
      <c r="E158" s="174" t="s">
        <v>210</v>
      </c>
      <c r="F158" s="173"/>
      <c r="G158" s="175"/>
      <c r="H158" s="176"/>
      <c r="I158" s="176"/>
      <c r="J158" s="176">
        <f>SUM(J159:J165)</f>
        <v>2059.2900000000004</v>
      </c>
      <c r="K158" s="176"/>
      <c r="L158" s="176"/>
      <c r="M158" s="176">
        <f>SUM(M159:M165)</f>
        <v>0</v>
      </c>
    </row>
    <row r="159" spans="2:14" ht="30" x14ac:dyDescent="0.25">
      <c r="B159" s="177" t="s">
        <v>306</v>
      </c>
      <c r="C159" s="177" t="s">
        <v>260</v>
      </c>
      <c r="D159" s="187">
        <v>99802</v>
      </c>
      <c r="E159" s="178" t="s">
        <v>211</v>
      </c>
      <c r="F159" s="177" t="s">
        <v>18</v>
      </c>
      <c r="G159" s="197">
        <v>140.09</v>
      </c>
      <c r="H159" s="180">
        <v>0.72</v>
      </c>
      <c r="I159" s="180">
        <f t="shared" si="50"/>
        <v>0.9</v>
      </c>
      <c r="J159" s="181">
        <f t="shared" ref="J159:J165" si="58">ROUND(I159*G159,2)</f>
        <v>126.08</v>
      </c>
      <c r="K159" s="180"/>
      <c r="L159" s="180">
        <f t="shared" ref="L159:L165" si="59">ROUND(K159*1.25,2)</f>
        <v>0</v>
      </c>
      <c r="M159" s="181">
        <f t="shared" ref="M159:M165" si="60">ROUND(L159*G159,2)</f>
        <v>0</v>
      </c>
      <c r="N159" s="28"/>
    </row>
    <row r="160" spans="2:14" ht="30" x14ac:dyDescent="0.25">
      <c r="B160" s="177" t="s">
        <v>453</v>
      </c>
      <c r="C160" s="177" t="s">
        <v>260</v>
      </c>
      <c r="D160" s="187">
        <v>99803</v>
      </c>
      <c r="E160" s="178" t="s">
        <v>212</v>
      </c>
      <c r="F160" s="177" t="s">
        <v>18</v>
      </c>
      <c r="G160" s="197">
        <v>140.09</v>
      </c>
      <c r="H160" s="180">
        <v>2.81</v>
      </c>
      <c r="I160" s="180">
        <f t="shared" si="50"/>
        <v>3.51</v>
      </c>
      <c r="J160" s="181">
        <f t="shared" si="58"/>
        <v>491.72</v>
      </c>
      <c r="K160" s="180"/>
      <c r="L160" s="180">
        <f t="shared" si="59"/>
        <v>0</v>
      </c>
      <c r="M160" s="181">
        <f t="shared" si="60"/>
        <v>0</v>
      </c>
      <c r="N160" s="28"/>
    </row>
    <row r="161" spans="2:14" ht="30" x14ac:dyDescent="0.25">
      <c r="B161" s="177" t="s">
        <v>454</v>
      </c>
      <c r="C161" s="177" t="s">
        <v>260</v>
      </c>
      <c r="D161" s="187">
        <v>99804</v>
      </c>
      <c r="E161" s="178" t="s">
        <v>213</v>
      </c>
      <c r="F161" s="177" t="s">
        <v>18</v>
      </c>
      <c r="G161" s="197">
        <v>140.09</v>
      </c>
      <c r="H161" s="180">
        <v>7.27</v>
      </c>
      <c r="I161" s="180">
        <f t="shared" si="50"/>
        <v>9.09</v>
      </c>
      <c r="J161" s="181">
        <f t="shared" si="58"/>
        <v>1273.42</v>
      </c>
      <c r="K161" s="180"/>
      <c r="L161" s="180">
        <f t="shared" si="59"/>
        <v>0</v>
      </c>
      <c r="M161" s="181">
        <f t="shared" si="60"/>
        <v>0</v>
      </c>
      <c r="N161" s="28"/>
    </row>
    <row r="162" spans="2:14" ht="30" x14ac:dyDescent="0.25">
      <c r="B162" s="177" t="s">
        <v>455</v>
      </c>
      <c r="C162" s="177" t="s">
        <v>260</v>
      </c>
      <c r="D162" s="187">
        <v>99810</v>
      </c>
      <c r="E162" s="178" t="s">
        <v>214</v>
      </c>
      <c r="F162" s="177" t="s">
        <v>18</v>
      </c>
      <c r="G162" s="197">
        <v>7.89</v>
      </c>
      <c r="H162" s="180">
        <v>9.94</v>
      </c>
      <c r="I162" s="180">
        <f t="shared" si="50"/>
        <v>12.43</v>
      </c>
      <c r="J162" s="181">
        <f t="shared" si="58"/>
        <v>98.07</v>
      </c>
      <c r="K162" s="180"/>
      <c r="L162" s="180">
        <f t="shared" si="59"/>
        <v>0</v>
      </c>
      <c r="M162" s="181">
        <f t="shared" si="60"/>
        <v>0</v>
      </c>
      <c r="N162" s="28"/>
    </row>
    <row r="163" spans="2:14" ht="30" x14ac:dyDescent="0.25">
      <c r="B163" s="177" t="s">
        <v>456</v>
      </c>
      <c r="C163" s="177" t="s">
        <v>260</v>
      </c>
      <c r="D163" s="187">
        <v>99816</v>
      </c>
      <c r="E163" s="178" t="s">
        <v>215</v>
      </c>
      <c r="F163" s="196" t="s">
        <v>20</v>
      </c>
      <c r="G163" s="197">
        <v>1</v>
      </c>
      <c r="H163" s="180">
        <v>11.42</v>
      </c>
      <c r="I163" s="180">
        <f t="shared" si="50"/>
        <v>14.28</v>
      </c>
      <c r="J163" s="181">
        <f t="shared" si="58"/>
        <v>14.28</v>
      </c>
      <c r="K163" s="180"/>
      <c r="L163" s="180">
        <f t="shared" si="59"/>
        <v>0</v>
      </c>
      <c r="M163" s="181">
        <f t="shared" si="60"/>
        <v>0</v>
      </c>
      <c r="N163" s="28"/>
    </row>
    <row r="164" spans="2:14" ht="30" x14ac:dyDescent="0.25">
      <c r="B164" s="177" t="s">
        <v>457</v>
      </c>
      <c r="C164" s="177" t="s">
        <v>260</v>
      </c>
      <c r="D164" s="187">
        <v>99817</v>
      </c>
      <c r="E164" s="178" t="s">
        <v>216</v>
      </c>
      <c r="F164" s="196" t="s">
        <v>20</v>
      </c>
      <c r="G164" s="197">
        <v>3</v>
      </c>
      <c r="H164" s="180">
        <v>6.37</v>
      </c>
      <c r="I164" s="180">
        <f t="shared" si="50"/>
        <v>7.96</v>
      </c>
      <c r="J164" s="181">
        <f t="shared" si="58"/>
        <v>23.88</v>
      </c>
      <c r="K164" s="180"/>
      <c r="L164" s="180">
        <f t="shared" si="59"/>
        <v>0</v>
      </c>
      <c r="M164" s="181">
        <f t="shared" si="60"/>
        <v>0</v>
      </c>
      <c r="N164" s="28"/>
    </row>
    <row r="165" spans="2:14" ht="30" x14ac:dyDescent="0.25">
      <c r="B165" s="177" t="s">
        <v>458</v>
      </c>
      <c r="C165" s="177" t="s">
        <v>260</v>
      </c>
      <c r="D165" s="187">
        <v>99818</v>
      </c>
      <c r="E165" s="178" t="s">
        <v>217</v>
      </c>
      <c r="F165" s="196" t="s">
        <v>20</v>
      </c>
      <c r="G165" s="197">
        <v>4</v>
      </c>
      <c r="H165" s="180">
        <v>6.37</v>
      </c>
      <c r="I165" s="180">
        <f t="shared" si="50"/>
        <v>7.96</v>
      </c>
      <c r="J165" s="181">
        <f t="shared" si="58"/>
        <v>31.84</v>
      </c>
      <c r="K165" s="180"/>
      <c r="L165" s="180">
        <f t="shared" si="59"/>
        <v>0</v>
      </c>
      <c r="M165" s="181">
        <f t="shared" si="60"/>
        <v>0</v>
      </c>
      <c r="N165" s="28"/>
    </row>
    <row r="166" spans="2:14" x14ac:dyDescent="0.25">
      <c r="B166" s="173">
        <v>14</v>
      </c>
      <c r="C166" s="173"/>
      <c r="D166" s="173"/>
      <c r="E166" s="174" t="s">
        <v>166</v>
      </c>
      <c r="F166" s="173"/>
      <c r="G166" s="175"/>
      <c r="H166" s="176"/>
      <c r="I166" s="176"/>
      <c r="J166" s="176">
        <f>J167</f>
        <v>22086.720000000001</v>
      </c>
      <c r="K166" s="176"/>
      <c r="L166" s="176"/>
      <c r="M166" s="176">
        <f>M167</f>
        <v>0</v>
      </c>
    </row>
    <row r="167" spans="2:14" ht="30" x14ac:dyDescent="0.25">
      <c r="B167" s="177" t="s">
        <v>459</v>
      </c>
      <c r="C167" s="177" t="s">
        <v>52</v>
      </c>
      <c r="D167" s="233" t="s">
        <v>165</v>
      </c>
      <c r="E167" s="178" t="s">
        <v>166</v>
      </c>
      <c r="F167" s="177" t="s">
        <v>167</v>
      </c>
      <c r="G167" s="197">
        <v>8</v>
      </c>
      <c r="H167" s="180">
        <v>2208.67</v>
      </c>
      <c r="I167" s="180">
        <f t="shared" si="50"/>
        <v>2760.84</v>
      </c>
      <c r="J167" s="181">
        <f>ROUND(I167*G167,2)</f>
        <v>22086.720000000001</v>
      </c>
      <c r="K167" s="180"/>
      <c r="L167" s="180">
        <f t="shared" ref="L167:L230" si="61">ROUND(K167*1.25,2)</f>
        <v>0</v>
      </c>
      <c r="M167" s="181">
        <f>ROUND(L167*G167,2)</f>
        <v>0</v>
      </c>
      <c r="N167" s="28"/>
    </row>
    <row r="168" spans="2:14" x14ac:dyDescent="0.25">
      <c r="B168" s="173"/>
      <c r="C168" s="173"/>
      <c r="D168" s="173"/>
      <c r="E168" s="174" t="s">
        <v>60</v>
      </c>
      <c r="F168" s="173"/>
      <c r="G168" s="175"/>
      <c r="H168" s="176"/>
      <c r="I168" s="176"/>
      <c r="J168" s="176">
        <f>(SUM(J9:J167))/2</f>
        <v>324108.21000000002</v>
      </c>
      <c r="K168" s="176"/>
      <c r="L168" s="176"/>
      <c r="M168" s="176">
        <f>(SUM(M9:M167))/2</f>
        <v>0</v>
      </c>
    </row>
    <row r="169" spans="2:14" x14ac:dyDescent="0.25">
      <c r="B169" s="234"/>
      <c r="C169" s="202"/>
      <c r="D169" s="202"/>
      <c r="E169" s="235"/>
      <c r="F169" s="202"/>
      <c r="G169" s="206"/>
      <c r="H169" s="236"/>
      <c r="I169" s="236"/>
      <c r="J169" s="236"/>
      <c r="K169" s="236"/>
      <c r="L169" s="236"/>
      <c r="M169" s="237"/>
    </row>
    <row r="170" spans="2:14" ht="21" customHeight="1" x14ac:dyDescent="0.25">
      <c r="B170" s="225" t="s">
        <v>737</v>
      </c>
      <c r="C170" s="226"/>
      <c r="D170" s="227" t="s">
        <v>741</v>
      </c>
      <c r="E170" s="201"/>
      <c r="F170" s="201"/>
      <c r="G170" s="204"/>
      <c r="H170" s="172"/>
      <c r="I170" s="172"/>
      <c r="J170" s="228" t="s">
        <v>738</v>
      </c>
      <c r="K170" s="172"/>
      <c r="L170" s="172"/>
      <c r="M170" s="229"/>
      <c r="N170" s="128"/>
    </row>
    <row r="171" spans="2:14" x14ac:dyDescent="0.25">
      <c r="B171" s="173">
        <v>1</v>
      </c>
      <c r="C171" s="173"/>
      <c r="D171" s="173"/>
      <c r="E171" s="174" t="s">
        <v>16</v>
      </c>
      <c r="F171" s="173"/>
      <c r="G171" s="175"/>
      <c r="H171" s="176"/>
      <c r="I171" s="176"/>
      <c r="J171" s="176">
        <f>SUM(J172:J174)</f>
        <v>19646.039999999997</v>
      </c>
      <c r="K171" s="176"/>
      <c r="L171" s="176"/>
      <c r="M171" s="176">
        <f>SUM(M172:M174)</f>
        <v>0</v>
      </c>
      <c r="N171" s="28"/>
    </row>
    <row r="172" spans="2:14" ht="30" x14ac:dyDescent="0.25">
      <c r="B172" s="177" t="s">
        <v>17</v>
      </c>
      <c r="C172" s="177" t="s">
        <v>260</v>
      </c>
      <c r="D172" s="177">
        <v>103689</v>
      </c>
      <c r="E172" s="178" t="s">
        <v>387</v>
      </c>
      <c r="F172" s="177" t="s">
        <v>18</v>
      </c>
      <c r="G172" s="179">
        <v>4.5</v>
      </c>
      <c r="H172" s="180">
        <v>320.73</v>
      </c>
      <c r="I172" s="180">
        <f t="shared" si="50"/>
        <v>400.91</v>
      </c>
      <c r="J172" s="181">
        <f>ROUND(I172*G172,2)</f>
        <v>1804.1</v>
      </c>
      <c r="K172" s="180"/>
      <c r="L172" s="180">
        <f t="shared" si="61"/>
        <v>0</v>
      </c>
      <c r="M172" s="181">
        <f>ROUND(L172*G172,2)</f>
        <v>0</v>
      </c>
      <c r="N172" s="28"/>
    </row>
    <row r="173" spans="2:14" ht="45" x14ac:dyDescent="0.25">
      <c r="B173" s="177" t="s">
        <v>379</v>
      </c>
      <c r="C173" s="177" t="s">
        <v>260</v>
      </c>
      <c r="D173" s="177">
        <v>103695</v>
      </c>
      <c r="E173" s="178" t="s">
        <v>388</v>
      </c>
      <c r="F173" s="177" t="s">
        <v>20</v>
      </c>
      <c r="G173" s="179">
        <v>2</v>
      </c>
      <c r="H173" s="180">
        <v>101.4</v>
      </c>
      <c r="I173" s="180">
        <f t="shared" si="50"/>
        <v>126.75</v>
      </c>
      <c r="J173" s="181">
        <f>ROUND(I173*G173,2)</f>
        <v>253.5</v>
      </c>
      <c r="K173" s="180"/>
      <c r="L173" s="180">
        <f t="shared" si="61"/>
        <v>0</v>
      </c>
      <c r="M173" s="181">
        <f>ROUND(L173*G173,2)</f>
        <v>0</v>
      </c>
      <c r="N173" s="28"/>
    </row>
    <row r="174" spans="2:14" ht="30" x14ac:dyDescent="0.25">
      <c r="B174" s="177" t="s">
        <v>477</v>
      </c>
      <c r="C174" s="177" t="s">
        <v>260</v>
      </c>
      <c r="D174" s="177">
        <v>98459</v>
      </c>
      <c r="E174" s="178" t="s">
        <v>478</v>
      </c>
      <c r="F174" s="177" t="s">
        <v>18</v>
      </c>
      <c r="G174" s="179">
        <v>156.30000000000001</v>
      </c>
      <c r="H174" s="180">
        <v>90.02</v>
      </c>
      <c r="I174" s="180">
        <f t="shared" si="50"/>
        <v>112.53</v>
      </c>
      <c r="J174" s="181">
        <f>ROUND(I174*G174,2)</f>
        <v>17588.439999999999</v>
      </c>
      <c r="K174" s="180"/>
      <c r="L174" s="180">
        <f t="shared" si="61"/>
        <v>0</v>
      </c>
      <c r="M174" s="181">
        <f>ROUND(L174*G174,2)</f>
        <v>0</v>
      </c>
      <c r="N174" s="28"/>
    </row>
    <row r="175" spans="2:14" x14ac:dyDescent="0.25">
      <c r="B175" s="173">
        <v>2</v>
      </c>
      <c r="C175" s="173"/>
      <c r="D175" s="173"/>
      <c r="E175" s="174" t="s">
        <v>378</v>
      </c>
      <c r="F175" s="173"/>
      <c r="G175" s="175"/>
      <c r="H175" s="176"/>
      <c r="I175" s="176"/>
      <c r="J175" s="176">
        <f>J176</f>
        <v>26778.6</v>
      </c>
      <c r="K175" s="176"/>
      <c r="L175" s="176"/>
      <c r="M175" s="176">
        <f>M176</f>
        <v>0</v>
      </c>
      <c r="N175" s="28"/>
    </row>
    <row r="176" spans="2:14" x14ac:dyDescent="0.25">
      <c r="B176" s="177" t="s">
        <v>21</v>
      </c>
      <c r="C176" s="177" t="s">
        <v>198</v>
      </c>
      <c r="D176" s="177" t="s">
        <v>479</v>
      </c>
      <c r="E176" s="178" t="s">
        <v>394</v>
      </c>
      <c r="F176" s="177" t="s">
        <v>167</v>
      </c>
      <c r="G176" s="179">
        <v>12</v>
      </c>
      <c r="H176" s="180">
        <v>1785.24</v>
      </c>
      <c r="I176" s="180">
        <f t="shared" si="50"/>
        <v>2231.5500000000002</v>
      </c>
      <c r="J176" s="181">
        <f>ROUND(I176*G176,2)</f>
        <v>26778.6</v>
      </c>
      <c r="K176" s="180"/>
      <c r="L176" s="180">
        <f t="shared" si="61"/>
        <v>0</v>
      </c>
      <c r="M176" s="181">
        <f>ROUND(L176*G176,2)</f>
        <v>0</v>
      </c>
      <c r="N176" s="28"/>
    </row>
    <row r="177" spans="2:14" x14ac:dyDescent="0.25">
      <c r="B177" s="173">
        <v>3</v>
      </c>
      <c r="C177" s="173"/>
      <c r="D177" s="173"/>
      <c r="E177" s="174" t="s">
        <v>177</v>
      </c>
      <c r="F177" s="173"/>
      <c r="G177" s="175"/>
      <c r="H177" s="176"/>
      <c r="I177" s="176"/>
      <c r="J177" s="176">
        <f>SUM(J178:J192)</f>
        <v>112474.59999999999</v>
      </c>
      <c r="K177" s="176"/>
      <c r="L177" s="176"/>
      <c r="M177" s="176">
        <f>SUM(M178:M192)</f>
        <v>0</v>
      </c>
      <c r="N177" s="28"/>
    </row>
    <row r="178" spans="2:14" ht="30" x14ac:dyDescent="0.25">
      <c r="B178" s="177" t="s">
        <v>140</v>
      </c>
      <c r="C178" s="177" t="s">
        <v>260</v>
      </c>
      <c r="D178" s="177">
        <v>97622</v>
      </c>
      <c r="E178" s="178" t="s">
        <v>174</v>
      </c>
      <c r="F178" s="177" t="s">
        <v>19</v>
      </c>
      <c r="G178" s="179">
        <v>93.99</v>
      </c>
      <c r="H178" s="180">
        <v>75.7</v>
      </c>
      <c r="I178" s="180">
        <f t="shared" si="50"/>
        <v>94.63</v>
      </c>
      <c r="J178" s="181">
        <f t="shared" ref="J178:J192" si="62">ROUND(I178*G178,2)</f>
        <v>8894.27</v>
      </c>
      <c r="K178" s="180"/>
      <c r="L178" s="180">
        <f t="shared" si="61"/>
        <v>0</v>
      </c>
      <c r="M178" s="181">
        <f t="shared" ref="M178:M192" si="63">ROUND(L178*G178,2)</f>
        <v>0</v>
      </c>
      <c r="N178" s="28"/>
    </row>
    <row r="179" spans="2:14" ht="30" x14ac:dyDescent="0.25">
      <c r="B179" s="177" t="s">
        <v>336</v>
      </c>
      <c r="C179" s="177" t="s">
        <v>260</v>
      </c>
      <c r="D179" s="177">
        <v>97638</v>
      </c>
      <c r="E179" s="178" t="s">
        <v>480</v>
      </c>
      <c r="F179" s="177" t="s">
        <v>18</v>
      </c>
      <c r="G179" s="179">
        <v>101.76</v>
      </c>
      <c r="H179" s="180">
        <v>10.82</v>
      </c>
      <c r="I179" s="180">
        <f t="shared" si="50"/>
        <v>13.53</v>
      </c>
      <c r="J179" s="181">
        <f t="shared" si="62"/>
        <v>1376.81</v>
      </c>
      <c r="K179" s="180"/>
      <c r="L179" s="180">
        <f t="shared" si="61"/>
        <v>0</v>
      </c>
      <c r="M179" s="181">
        <f t="shared" si="63"/>
        <v>0</v>
      </c>
      <c r="N179" s="28"/>
    </row>
    <row r="180" spans="2:14" ht="30" x14ac:dyDescent="0.25">
      <c r="B180" s="177" t="s">
        <v>337</v>
      </c>
      <c r="C180" s="177" t="s">
        <v>260</v>
      </c>
      <c r="D180" s="177">
        <v>97640</v>
      </c>
      <c r="E180" s="178" t="s">
        <v>481</v>
      </c>
      <c r="F180" s="177" t="s">
        <v>18</v>
      </c>
      <c r="G180" s="179">
        <v>663.35</v>
      </c>
      <c r="H180" s="180">
        <v>2.52</v>
      </c>
      <c r="I180" s="180">
        <f t="shared" si="50"/>
        <v>3.15</v>
      </c>
      <c r="J180" s="181">
        <f t="shared" si="62"/>
        <v>2089.5500000000002</v>
      </c>
      <c r="K180" s="180"/>
      <c r="L180" s="180">
        <f t="shared" si="61"/>
        <v>0</v>
      </c>
      <c r="M180" s="181">
        <f t="shared" si="63"/>
        <v>0</v>
      </c>
      <c r="N180" s="28"/>
    </row>
    <row r="181" spans="2:14" ht="30" x14ac:dyDescent="0.25">
      <c r="B181" s="177" t="s">
        <v>338</v>
      </c>
      <c r="C181" s="177" t="s">
        <v>260</v>
      </c>
      <c r="D181" s="177">
        <v>97644</v>
      </c>
      <c r="E181" s="178" t="s">
        <v>175</v>
      </c>
      <c r="F181" s="177" t="s">
        <v>18</v>
      </c>
      <c r="G181" s="179">
        <v>82.11</v>
      </c>
      <c r="H181" s="180">
        <v>12.59</v>
      </c>
      <c r="I181" s="180">
        <f t="shared" si="50"/>
        <v>15.74</v>
      </c>
      <c r="J181" s="181">
        <f t="shared" si="62"/>
        <v>1292.4100000000001</v>
      </c>
      <c r="K181" s="180"/>
      <c r="L181" s="180">
        <f t="shared" si="61"/>
        <v>0</v>
      </c>
      <c r="M181" s="181">
        <f t="shared" si="63"/>
        <v>0</v>
      </c>
      <c r="N181" s="28"/>
    </row>
    <row r="182" spans="2:14" ht="30" x14ac:dyDescent="0.25">
      <c r="B182" s="177" t="s">
        <v>339</v>
      </c>
      <c r="C182" s="177" t="s">
        <v>260</v>
      </c>
      <c r="D182" s="177">
        <v>97645</v>
      </c>
      <c r="E182" s="178" t="s">
        <v>176</v>
      </c>
      <c r="F182" s="177" t="s">
        <v>18</v>
      </c>
      <c r="G182" s="179">
        <v>59.5</v>
      </c>
      <c r="H182" s="180">
        <v>32.5</v>
      </c>
      <c r="I182" s="180">
        <f t="shared" si="50"/>
        <v>40.630000000000003</v>
      </c>
      <c r="J182" s="181">
        <f t="shared" si="62"/>
        <v>2417.4899999999998</v>
      </c>
      <c r="K182" s="180"/>
      <c r="L182" s="180">
        <f t="shared" si="61"/>
        <v>0</v>
      </c>
      <c r="M182" s="181">
        <f t="shared" si="63"/>
        <v>0</v>
      </c>
      <c r="N182" s="28"/>
    </row>
    <row r="183" spans="2:14" ht="30" x14ac:dyDescent="0.25">
      <c r="B183" s="177" t="s">
        <v>395</v>
      </c>
      <c r="C183" s="177" t="s">
        <v>260</v>
      </c>
      <c r="D183" s="177">
        <v>97633</v>
      </c>
      <c r="E183" s="178" t="s">
        <v>168</v>
      </c>
      <c r="F183" s="177" t="s">
        <v>18</v>
      </c>
      <c r="G183" s="179">
        <v>81.44</v>
      </c>
      <c r="H183" s="180">
        <v>30.18</v>
      </c>
      <c r="I183" s="180">
        <f t="shared" si="50"/>
        <v>37.729999999999997</v>
      </c>
      <c r="J183" s="181">
        <f t="shared" si="62"/>
        <v>3072.73</v>
      </c>
      <c r="K183" s="180"/>
      <c r="L183" s="180">
        <f t="shared" si="61"/>
        <v>0</v>
      </c>
      <c r="M183" s="181">
        <f t="shared" si="63"/>
        <v>0</v>
      </c>
      <c r="N183" s="28"/>
    </row>
    <row r="184" spans="2:14" ht="30" x14ac:dyDescent="0.25">
      <c r="B184" s="177" t="s">
        <v>396</v>
      </c>
      <c r="C184" s="177" t="s">
        <v>260</v>
      </c>
      <c r="D184" s="177">
        <v>97632</v>
      </c>
      <c r="E184" s="178" t="s">
        <v>169</v>
      </c>
      <c r="F184" s="177" t="s">
        <v>27</v>
      </c>
      <c r="G184" s="179">
        <v>110.96000000000001</v>
      </c>
      <c r="H184" s="180">
        <v>3.45</v>
      </c>
      <c r="I184" s="180">
        <f t="shared" si="50"/>
        <v>4.3099999999999996</v>
      </c>
      <c r="J184" s="181">
        <f t="shared" si="62"/>
        <v>478.24</v>
      </c>
      <c r="K184" s="180"/>
      <c r="L184" s="180">
        <f t="shared" si="61"/>
        <v>0</v>
      </c>
      <c r="M184" s="181">
        <f t="shared" si="63"/>
        <v>0</v>
      </c>
      <c r="N184" s="28"/>
    </row>
    <row r="185" spans="2:14" ht="30" x14ac:dyDescent="0.25">
      <c r="B185" s="177" t="s">
        <v>397</v>
      </c>
      <c r="C185" s="177" t="s">
        <v>260</v>
      </c>
      <c r="D185" s="177">
        <v>97631</v>
      </c>
      <c r="E185" s="178" t="s">
        <v>482</v>
      </c>
      <c r="F185" s="177" t="s">
        <v>18</v>
      </c>
      <c r="G185" s="179">
        <v>707.33</v>
      </c>
      <c r="H185" s="180">
        <v>15.11</v>
      </c>
      <c r="I185" s="180">
        <f t="shared" si="50"/>
        <v>18.89</v>
      </c>
      <c r="J185" s="181">
        <f t="shared" si="62"/>
        <v>13361.46</v>
      </c>
      <c r="K185" s="180"/>
      <c r="L185" s="180">
        <f t="shared" si="61"/>
        <v>0</v>
      </c>
      <c r="M185" s="181">
        <f t="shared" si="63"/>
        <v>0</v>
      </c>
      <c r="N185" s="28"/>
    </row>
    <row r="186" spans="2:14" ht="30" x14ac:dyDescent="0.25">
      <c r="B186" s="177" t="s">
        <v>398</v>
      </c>
      <c r="C186" s="177" t="s">
        <v>170</v>
      </c>
      <c r="D186" s="177" t="s">
        <v>483</v>
      </c>
      <c r="E186" s="178" t="s">
        <v>484</v>
      </c>
      <c r="F186" s="177" t="s">
        <v>18</v>
      </c>
      <c r="G186" s="179">
        <v>621.91999999999996</v>
      </c>
      <c r="H186" s="180">
        <v>4.5199999999999996</v>
      </c>
      <c r="I186" s="180">
        <f t="shared" si="50"/>
        <v>5.65</v>
      </c>
      <c r="J186" s="181">
        <f t="shared" si="62"/>
        <v>3513.85</v>
      </c>
      <c r="K186" s="180"/>
      <c r="L186" s="180">
        <f t="shared" si="61"/>
        <v>0</v>
      </c>
      <c r="M186" s="181">
        <f t="shared" si="63"/>
        <v>0</v>
      </c>
      <c r="N186" s="28"/>
    </row>
    <row r="187" spans="2:14" ht="30" x14ac:dyDescent="0.25">
      <c r="B187" s="177" t="s">
        <v>399</v>
      </c>
      <c r="C187" s="177" t="s">
        <v>260</v>
      </c>
      <c r="D187" s="177">
        <v>97663</v>
      </c>
      <c r="E187" s="178" t="s">
        <v>178</v>
      </c>
      <c r="F187" s="177" t="s">
        <v>20</v>
      </c>
      <c r="G187" s="179">
        <v>32</v>
      </c>
      <c r="H187" s="180">
        <v>17.2</v>
      </c>
      <c r="I187" s="180">
        <f t="shared" si="50"/>
        <v>21.5</v>
      </c>
      <c r="J187" s="181">
        <f t="shared" si="62"/>
        <v>688</v>
      </c>
      <c r="K187" s="180"/>
      <c r="L187" s="180">
        <f t="shared" si="61"/>
        <v>0</v>
      </c>
      <c r="M187" s="181">
        <f t="shared" si="63"/>
        <v>0</v>
      </c>
      <c r="N187" s="28"/>
    </row>
    <row r="188" spans="2:14" ht="30" x14ac:dyDescent="0.25">
      <c r="B188" s="177" t="s">
        <v>400</v>
      </c>
      <c r="C188" s="177" t="s">
        <v>260</v>
      </c>
      <c r="D188" s="177">
        <v>97666</v>
      </c>
      <c r="E188" s="178" t="s">
        <v>179</v>
      </c>
      <c r="F188" s="177" t="s">
        <v>20</v>
      </c>
      <c r="G188" s="179">
        <v>68</v>
      </c>
      <c r="H188" s="180">
        <v>12.54</v>
      </c>
      <c r="I188" s="180">
        <f t="shared" si="50"/>
        <v>15.68</v>
      </c>
      <c r="J188" s="181">
        <f t="shared" si="62"/>
        <v>1066.24</v>
      </c>
      <c r="K188" s="180"/>
      <c r="L188" s="180">
        <f t="shared" si="61"/>
        <v>0</v>
      </c>
      <c r="M188" s="181">
        <f t="shared" si="63"/>
        <v>0</v>
      </c>
      <c r="N188" s="28"/>
    </row>
    <row r="189" spans="2:14" ht="30" x14ac:dyDescent="0.25">
      <c r="B189" s="177" t="s">
        <v>485</v>
      </c>
      <c r="C189" s="177" t="s">
        <v>307</v>
      </c>
      <c r="D189" s="182">
        <v>106050</v>
      </c>
      <c r="E189" s="178" t="s">
        <v>486</v>
      </c>
      <c r="F189" s="177" t="s">
        <v>18</v>
      </c>
      <c r="G189" s="179">
        <v>16.48</v>
      </c>
      <c r="H189" s="180">
        <v>12.82</v>
      </c>
      <c r="I189" s="180">
        <f t="shared" si="50"/>
        <v>16.03</v>
      </c>
      <c r="J189" s="181">
        <f t="shared" si="62"/>
        <v>264.17</v>
      </c>
      <c r="K189" s="180"/>
      <c r="L189" s="180">
        <f t="shared" si="61"/>
        <v>0</v>
      </c>
      <c r="M189" s="181">
        <f t="shared" si="63"/>
        <v>0</v>
      </c>
      <c r="N189" s="28"/>
    </row>
    <row r="190" spans="2:14" ht="30" x14ac:dyDescent="0.25">
      <c r="B190" s="177" t="s">
        <v>487</v>
      </c>
      <c r="C190" s="177" t="s">
        <v>170</v>
      </c>
      <c r="D190" s="177" t="s">
        <v>172</v>
      </c>
      <c r="E190" s="178" t="s">
        <v>171</v>
      </c>
      <c r="F190" s="177" t="s">
        <v>19</v>
      </c>
      <c r="G190" s="179">
        <v>231.23</v>
      </c>
      <c r="H190" s="180">
        <v>141.80000000000001</v>
      </c>
      <c r="I190" s="180">
        <f t="shared" si="50"/>
        <v>177.25</v>
      </c>
      <c r="J190" s="181">
        <f t="shared" si="62"/>
        <v>40985.519999999997</v>
      </c>
      <c r="K190" s="180"/>
      <c r="L190" s="180">
        <f t="shared" si="61"/>
        <v>0</v>
      </c>
      <c r="M190" s="181">
        <f t="shared" si="63"/>
        <v>0</v>
      </c>
      <c r="N190" s="28"/>
    </row>
    <row r="191" spans="2:14" ht="45" x14ac:dyDescent="0.25">
      <c r="B191" s="177" t="s">
        <v>488</v>
      </c>
      <c r="C191" s="177" t="s">
        <v>170</v>
      </c>
      <c r="D191" s="177" t="s">
        <v>29</v>
      </c>
      <c r="E191" s="178" t="s">
        <v>28</v>
      </c>
      <c r="F191" s="177" t="s">
        <v>19</v>
      </c>
      <c r="G191" s="179">
        <v>227.79</v>
      </c>
      <c r="H191" s="180">
        <v>106.9</v>
      </c>
      <c r="I191" s="180">
        <f t="shared" si="50"/>
        <v>133.63</v>
      </c>
      <c r="J191" s="181">
        <f t="shared" si="62"/>
        <v>30439.58</v>
      </c>
      <c r="K191" s="180"/>
      <c r="L191" s="180">
        <f t="shared" si="61"/>
        <v>0</v>
      </c>
      <c r="M191" s="181">
        <f t="shared" si="63"/>
        <v>0</v>
      </c>
      <c r="N191" s="28"/>
    </row>
    <row r="192" spans="2:14" ht="30" x14ac:dyDescent="0.25">
      <c r="B192" s="177" t="s">
        <v>489</v>
      </c>
      <c r="C192" s="177" t="s">
        <v>170</v>
      </c>
      <c r="D192" s="177" t="s">
        <v>490</v>
      </c>
      <c r="E192" s="178" t="s">
        <v>491</v>
      </c>
      <c r="F192" s="177" t="s">
        <v>19</v>
      </c>
      <c r="G192" s="179">
        <v>17.02</v>
      </c>
      <c r="H192" s="180">
        <v>119.12</v>
      </c>
      <c r="I192" s="180">
        <f t="shared" si="50"/>
        <v>148.9</v>
      </c>
      <c r="J192" s="181">
        <f t="shared" si="62"/>
        <v>2534.2800000000002</v>
      </c>
      <c r="K192" s="180"/>
      <c r="L192" s="180">
        <f t="shared" si="61"/>
        <v>0</v>
      </c>
      <c r="M192" s="181">
        <f t="shared" si="63"/>
        <v>0</v>
      </c>
      <c r="N192" s="28"/>
    </row>
    <row r="193" spans="2:14" x14ac:dyDescent="0.25">
      <c r="B193" s="173">
        <v>4</v>
      </c>
      <c r="C193" s="173"/>
      <c r="D193" s="173"/>
      <c r="E193" s="174" t="s">
        <v>48</v>
      </c>
      <c r="F193" s="173"/>
      <c r="G193" s="175"/>
      <c r="H193" s="176"/>
      <c r="I193" s="176"/>
      <c r="J193" s="176">
        <f>SUM(J194:J196)</f>
        <v>83452.39</v>
      </c>
      <c r="K193" s="176"/>
      <c r="L193" s="176"/>
      <c r="M193" s="176">
        <f>SUM(M194:M196)</f>
        <v>0</v>
      </c>
      <c r="N193" s="28"/>
    </row>
    <row r="194" spans="2:14" ht="45" x14ac:dyDescent="0.25">
      <c r="B194" s="177" t="s">
        <v>23</v>
      </c>
      <c r="C194" s="177" t="s">
        <v>260</v>
      </c>
      <c r="D194" s="177">
        <v>103324</v>
      </c>
      <c r="E194" s="178" t="s">
        <v>180</v>
      </c>
      <c r="F194" s="177" t="s">
        <v>18</v>
      </c>
      <c r="G194" s="183">
        <v>707.27</v>
      </c>
      <c r="H194" s="184">
        <v>83.84</v>
      </c>
      <c r="I194" s="184">
        <f t="shared" si="50"/>
        <v>104.8</v>
      </c>
      <c r="J194" s="181">
        <f>ROUND(I194*G194,2)</f>
        <v>74121.899999999994</v>
      </c>
      <c r="K194" s="184"/>
      <c r="L194" s="184">
        <f t="shared" si="61"/>
        <v>0</v>
      </c>
      <c r="M194" s="181">
        <f>ROUND(L194*G194,2)</f>
        <v>0</v>
      </c>
      <c r="N194" s="28"/>
    </row>
    <row r="195" spans="2:14" ht="45" x14ac:dyDescent="0.25">
      <c r="B195" s="177" t="s">
        <v>389</v>
      </c>
      <c r="C195" s="177" t="s">
        <v>260</v>
      </c>
      <c r="D195" s="177">
        <v>96361</v>
      </c>
      <c r="E195" s="178" t="s">
        <v>492</v>
      </c>
      <c r="F195" s="177" t="s">
        <v>18</v>
      </c>
      <c r="G195" s="183">
        <v>56.75</v>
      </c>
      <c r="H195" s="184">
        <v>130.41</v>
      </c>
      <c r="I195" s="184">
        <f t="shared" si="50"/>
        <v>163.01</v>
      </c>
      <c r="J195" s="181">
        <f>ROUND(I195*G195,2)</f>
        <v>9250.82</v>
      </c>
      <c r="K195" s="184"/>
      <c r="L195" s="184">
        <f t="shared" si="61"/>
        <v>0</v>
      </c>
      <c r="M195" s="181">
        <f>ROUND(L195*G195,2)</f>
        <v>0</v>
      </c>
      <c r="N195" s="28"/>
    </row>
    <row r="196" spans="2:14" ht="30" x14ac:dyDescent="0.25">
      <c r="B196" s="177" t="s">
        <v>261</v>
      </c>
      <c r="C196" s="177" t="s">
        <v>260</v>
      </c>
      <c r="D196" s="177">
        <v>96374</v>
      </c>
      <c r="E196" s="178" t="s">
        <v>493</v>
      </c>
      <c r="F196" s="177" t="s">
        <v>27</v>
      </c>
      <c r="G196" s="179">
        <v>1.91</v>
      </c>
      <c r="H196" s="180">
        <v>33.369999999999997</v>
      </c>
      <c r="I196" s="180">
        <f t="shared" si="50"/>
        <v>41.71</v>
      </c>
      <c r="J196" s="181">
        <f>ROUND(I196*G196,2)</f>
        <v>79.67</v>
      </c>
      <c r="K196" s="180"/>
      <c r="L196" s="180">
        <f t="shared" si="61"/>
        <v>0</v>
      </c>
      <c r="M196" s="181">
        <f>ROUND(L196*G196,2)</f>
        <v>0</v>
      </c>
      <c r="N196" s="28"/>
    </row>
    <row r="197" spans="2:14" x14ac:dyDescent="0.25">
      <c r="B197" s="173">
        <v>5</v>
      </c>
      <c r="C197" s="173"/>
      <c r="D197" s="173"/>
      <c r="E197" s="174" t="s">
        <v>24</v>
      </c>
      <c r="F197" s="173"/>
      <c r="G197" s="175"/>
      <c r="H197" s="176"/>
      <c r="I197" s="176"/>
      <c r="J197" s="176">
        <f>SUM(J198:J200)</f>
        <v>49041.270000000004</v>
      </c>
      <c r="K197" s="176"/>
      <c r="L197" s="176"/>
      <c r="M197" s="176">
        <f>SUM(M198:M200)</f>
        <v>0</v>
      </c>
      <c r="N197" s="28"/>
    </row>
    <row r="198" spans="2:14" ht="45" x14ac:dyDescent="0.25">
      <c r="B198" s="177" t="s">
        <v>25</v>
      </c>
      <c r="C198" s="177" t="s">
        <v>260</v>
      </c>
      <c r="D198" s="177">
        <v>98556</v>
      </c>
      <c r="E198" s="178" t="s">
        <v>181</v>
      </c>
      <c r="F198" s="177" t="s">
        <v>18</v>
      </c>
      <c r="G198" s="179">
        <v>553.66</v>
      </c>
      <c r="H198" s="180">
        <v>67.14</v>
      </c>
      <c r="I198" s="180">
        <f t="shared" si="50"/>
        <v>83.93</v>
      </c>
      <c r="J198" s="181">
        <f>ROUND(I198*G198,2)</f>
        <v>46468.68</v>
      </c>
      <c r="K198" s="180"/>
      <c r="L198" s="180">
        <f t="shared" si="61"/>
        <v>0</v>
      </c>
      <c r="M198" s="181">
        <f>ROUND(L198*G198,2)</f>
        <v>0</v>
      </c>
      <c r="N198" s="28"/>
    </row>
    <row r="199" spans="2:14" ht="45" x14ac:dyDescent="0.25">
      <c r="B199" s="177" t="s">
        <v>49</v>
      </c>
      <c r="C199" s="177" t="s">
        <v>260</v>
      </c>
      <c r="D199" s="186">
        <v>98558</v>
      </c>
      <c r="E199" s="178" t="s">
        <v>182</v>
      </c>
      <c r="F199" s="177" t="s">
        <v>134</v>
      </c>
      <c r="G199" s="179">
        <v>22</v>
      </c>
      <c r="H199" s="180">
        <v>10.96</v>
      </c>
      <c r="I199" s="180">
        <f t="shared" si="50"/>
        <v>13.7</v>
      </c>
      <c r="J199" s="181">
        <f>ROUND(I199*G199,2)</f>
        <v>301.39999999999998</v>
      </c>
      <c r="K199" s="180"/>
      <c r="L199" s="180">
        <f t="shared" si="61"/>
        <v>0</v>
      </c>
      <c r="M199" s="181">
        <f>ROUND(L199*G199,2)</f>
        <v>0</v>
      </c>
      <c r="N199" s="28"/>
    </row>
    <row r="200" spans="2:14" ht="30" x14ac:dyDescent="0.25">
      <c r="B200" s="177" t="s">
        <v>50</v>
      </c>
      <c r="C200" s="177" t="s">
        <v>260</v>
      </c>
      <c r="D200" s="186">
        <v>98559</v>
      </c>
      <c r="E200" s="178" t="s">
        <v>183</v>
      </c>
      <c r="F200" s="177" t="s">
        <v>27</v>
      </c>
      <c r="G200" s="28">
        <v>318.54000000000002</v>
      </c>
      <c r="H200" s="180">
        <v>5.7</v>
      </c>
      <c r="I200" s="180">
        <f t="shared" ref="I200:I263" si="64">ROUND(H200*1.25,2)</f>
        <v>7.13</v>
      </c>
      <c r="J200" s="181">
        <f>ROUND(I200*G200,2)</f>
        <v>2271.19</v>
      </c>
      <c r="K200" s="180"/>
      <c r="L200" s="180">
        <f t="shared" si="61"/>
        <v>0</v>
      </c>
      <c r="M200" s="181">
        <f>ROUND(L200*G200,2)</f>
        <v>0</v>
      </c>
      <c r="N200" s="28"/>
    </row>
    <row r="201" spans="2:14" x14ac:dyDescent="0.25">
      <c r="B201" s="173">
        <v>6</v>
      </c>
      <c r="C201" s="173"/>
      <c r="D201" s="173"/>
      <c r="E201" s="174" t="s">
        <v>22</v>
      </c>
      <c r="F201" s="173"/>
      <c r="G201" s="175"/>
      <c r="H201" s="176"/>
      <c r="I201" s="176"/>
      <c r="J201" s="176">
        <f>SUM(J202:J216)</f>
        <v>577607.23</v>
      </c>
      <c r="K201" s="176"/>
      <c r="L201" s="176"/>
      <c r="M201" s="176">
        <f>SUM(M202:M216)</f>
        <v>0</v>
      </c>
      <c r="N201" s="28"/>
    </row>
    <row r="202" spans="2:14" ht="45" x14ac:dyDescent="0.25">
      <c r="B202" s="177" t="s">
        <v>141</v>
      </c>
      <c r="C202" s="177" t="s">
        <v>260</v>
      </c>
      <c r="D202" s="186">
        <v>87879</v>
      </c>
      <c r="E202" s="178" t="s">
        <v>184</v>
      </c>
      <c r="F202" s="177" t="s">
        <v>18</v>
      </c>
      <c r="G202" s="183">
        <v>1414.96</v>
      </c>
      <c r="H202" s="180">
        <v>4.7</v>
      </c>
      <c r="I202" s="180">
        <f t="shared" si="64"/>
        <v>5.88</v>
      </c>
      <c r="J202" s="181">
        <f t="shared" ref="J202:J216" si="65">ROUND(I202*G202,2)</f>
        <v>8319.9599999999991</v>
      </c>
      <c r="K202" s="180"/>
      <c r="L202" s="180">
        <f t="shared" si="61"/>
        <v>0</v>
      </c>
      <c r="M202" s="181">
        <f t="shared" ref="M202:M216" si="66">ROUND(L202*G202,2)</f>
        <v>0</v>
      </c>
      <c r="N202" s="28"/>
    </row>
    <row r="203" spans="2:14" ht="75" x14ac:dyDescent="0.25">
      <c r="B203" s="177" t="s">
        <v>142</v>
      </c>
      <c r="C203" s="177" t="s">
        <v>260</v>
      </c>
      <c r="D203" s="187">
        <v>87550</v>
      </c>
      <c r="E203" s="188" t="s">
        <v>185</v>
      </c>
      <c r="F203" s="177" t="s">
        <v>18</v>
      </c>
      <c r="G203" s="183">
        <v>354.46</v>
      </c>
      <c r="H203" s="180">
        <v>29.91</v>
      </c>
      <c r="I203" s="180">
        <f t="shared" si="64"/>
        <v>37.39</v>
      </c>
      <c r="J203" s="181">
        <f t="shared" si="65"/>
        <v>13253.26</v>
      </c>
      <c r="K203" s="180"/>
      <c r="L203" s="180">
        <f t="shared" si="61"/>
        <v>0</v>
      </c>
      <c r="M203" s="181">
        <f t="shared" si="66"/>
        <v>0</v>
      </c>
      <c r="N203" s="28"/>
    </row>
    <row r="204" spans="2:14" ht="60" x14ac:dyDescent="0.25">
      <c r="B204" s="177" t="s">
        <v>152</v>
      </c>
      <c r="C204" s="177" t="s">
        <v>260</v>
      </c>
      <c r="D204" s="187">
        <v>87548</v>
      </c>
      <c r="E204" s="188" t="s">
        <v>186</v>
      </c>
      <c r="F204" s="177" t="s">
        <v>18</v>
      </c>
      <c r="G204" s="183">
        <v>1060.5</v>
      </c>
      <c r="H204" s="180">
        <v>31.46</v>
      </c>
      <c r="I204" s="180">
        <f t="shared" si="64"/>
        <v>39.33</v>
      </c>
      <c r="J204" s="181">
        <f t="shared" si="65"/>
        <v>41709.47</v>
      </c>
      <c r="K204" s="180"/>
      <c r="L204" s="180">
        <f t="shared" si="61"/>
        <v>0</v>
      </c>
      <c r="M204" s="181">
        <f t="shared" si="66"/>
        <v>0</v>
      </c>
      <c r="N204" s="28"/>
    </row>
    <row r="205" spans="2:14" ht="30" x14ac:dyDescent="0.25">
      <c r="B205" s="177" t="s">
        <v>494</v>
      </c>
      <c r="C205" s="177" t="s">
        <v>198</v>
      </c>
      <c r="D205" s="187" t="s">
        <v>495</v>
      </c>
      <c r="E205" s="188" t="s">
        <v>496</v>
      </c>
      <c r="F205" s="187" t="s">
        <v>18</v>
      </c>
      <c r="G205" s="183">
        <v>213.41</v>
      </c>
      <c r="H205" s="180">
        <v>101.54</v>
      </c>
      <c r="I205" s="180">
        <f t="shared" si="64"/>
        <v>126.93</v>
      </c>
      <c r="J205" s="181">
        <f t="shared" si="65"/>
        <v>27088.13</v>
      </c>
      <c r="K205" s="180"/>
      <c r="L205" s="180">
        <f t="shared" si="61"/>
        <v>0</v>
      </c>
      <c r="M205" s="181">
        <f t="shared" si="66"/>
        <v>0</v>
      </c>
      <c r="N205" s="28"/>
    </row>
    <row r="206" spans="2:14" ht="45" x14ac:dyDescent="0.25">
      <c r="B206" s="177" t="s">
        <v>497</v>
      </c>
      <c r="C206" s="177" t="s">
        <v>260</v>
      </c>
      <c r="D206" s="187">
        <v>87273</v>
      </c>
      <c r="E206" s="188" t="s">
        <v>187</v>
      </c>
      <c r="F206" s="187" t="s">
        <v>18</v>
      </c>
      <c r="G206" s="183">
        <v>354.46</v>
      </c>
      <c r="H206" s="180">
        <v>85.82</v>
      </c>
      <c r="I206" s="180">
        <f t="shared" si="64"/>
        <v>107.28</v>
      </c>
      <c r="J206" s="181">
        <f t="shared" si="65"/>
        <v>38026.47</v>
      </c>
      <c r="K206" s="180"/>
      <c r="L206" s="180">
        <f t="shared" si="61"/>
        <v>0</v>
      </c>
      <c r="M206" s="181">
        <f t="shared" si="66"/>
        <v>0</v>
      </c>
      <c r="N206" s="28"/>
    </row>
    <row r="207" spans="2:14" ht="45" x14ac:dyDescent="0.25">
      <c r="B207" s="177" t="s">
        <v>498</v>
      </c>
      <c r="C207" s="177" t="s">
        <v>260</v>
      </c>
      <c r="D207" s="187">
        <v>104596</v>
      </c>
      <c r="E207" s="188" t="s">
        <v>188</v>
      </c>
      <c r="F207" s="187" t="s">
        <v>18</v>
      </c>
      <c r="G207" s="183">
        <v>54.28</v>
      </c>
      <c r="H207" s="180">
        <v>215.14</v>
      </c>
      <c r="I207" s="180">
        <f t="shared" si="64"/>
        <v>268.93</v>
      </c>
      <c r="J207" s="181">
        <f t="shared" si="65"/>
        <v>14597.52</v>
      </c>
      <c r="K207" s="180"/>
      <c r="L207" s="180">
        <f t="shared" si="61"/>
        <v>0</v>
      </c>
      <c r="M207" s="181">
        <f t="shared" si="66"/>
        <v>0</v>
      </c>
      <c r="N207" s="28"/>
    </row>
    <row r="208" spans="2:14" ht="30" x14ac:dyDescent="0.25">
      <c r="B208" s="177" t="s">
        <v>499</v>
      </c>
      <c r="C208" s="177" t="s">
        <v>260</v>
      </c>
      <c r="D208" s="186">
        <v>104619</v>
      </c>
      <c r="E208" s="178" t="s">
        <v>189</v>
      </c>
      <c r="F208" s="177" t="s">
        <v>27</v>
      </c>
      <c r="G208" s="183">
        <v>70.72</v>
      </c>
      <c r="H208" s="180">
        <v>23.81</v>
      </c>
      <c r="I208" s="180">
        <f t="shared" si="64"/>
        <v>29.76</v>
      </c>
      <c r="J208" s="181">
        <f t="shared" si="65"/>
        <v>2104.63</v>
      </c>
      <c r="K208" s="180"/>
      <c r="L208" s="180">
        <f t="shared" si="61"/>
        <v>0</v>
      </c>
      <c r="M208" s="181">
        <f t="shared" si="66"/>
        <v>0</v>
      </c>
      <c r="N208" s="28"/>
    </row>
    <row r="209" spans="2:14" ht="60" x14ac:dyDescent="0.25">
      <c r="B209" s="177" t="s">
        <v>500</v>
      </c>
      <c r="C209" s="177" t="s">
        <v>260</v>
      </c>
      <c r="D209" s="186">
        <v>87683</v>
      </c>
      <c r="E209" s="178" t="s">
        <v>501</v>
      </c>
      <c r="F209" s="177" t="s">
        <v>18</v>
      </c>
      <c r="G209" s="183">
        <v>566.08000000000004</v>
      </c>
      <c r="H209" s="180">
        <v>118.41</v>
      </c>
      <c r="I209" s="180">
        <f t="shared" si="64"/>
        <v>148.01</v>
      </c>
      <c r="J209" s="181">
        <f t="shared" si="65"/>
        <v>83785.5</v>
      </c>
      <c r="K209" s="180"/>
      <c r="L209" s="180">
        <f t="shared" si="61"/>
        <v>0</v>
      </c>
      <c r="M209" s="181">
        <f t="shared" si="66"/>
        <v>0</v>
      </c>
      <c r="N209" s="28"/>
    </row>
    <row r="210" spans="2:14" ht="30" x14ac:dyDescent="0.25">
      <c r="B210" s="177" t="s">
        <v>502</v>
      </c>
      <c r="C210" s="177" t="s">
        <v>170</v>
      </c>
      <c r="D210" s="186" t="s">
        <v>503</v>
      </c>
      <c r="E210" s="178" t="s">
        <v>504</v>
      </c>
      <c r="F210" s="177" t="s">
        <v>18</v>
      </c>
      <c r="G210" s="183">
        <v>566.08000000000004</v>
      </c>
      <c r="H210" s="180">
        <v>171.29</v>
      </c>
      <c r="I210" s="180">
        <f t="shared" si="64"/>
        <v>214.11</v>
      </c>
      <c r="J210" s="181">
        <f t="shared" si="65"/>
        <v>121203.39</v>
      </c>
      <c r="K210" s="180"/>
      <c r="L210" s="180">
        <f t="shared" si="61"/>
        <v>0</v>
      </c>
      <c r="M210" s="181">
        <f t="shared" si="66"/>
        <v>0</v>
      </c>
      <c r="N210" s="28"/>
    </row>
    <row r="211" spans="2:14" ht="45" x14ac:dyDescent="0.25">
      <c r="B211" s="177" t="s">
        <v>505</v>
      </c>
      <c r="C211" s="177" t="s">
        <v>170</v>
      </c>
      <c r="D211" s="186" t="s">
        <v>506</v>
      </c>
      <c r="E211" s="178" t="s">
        <v>507</v>
      </c>
      <c r="F211" s="177" t="s">
        <v>27</v>
      </c>
      <c r="G211" s="183">
        <v>485.17</v>
      </c>
      <c r="H211" s="184">
        <v>55.24</v>
      </c>
      <c r="I211" s="184">
        <f t="shared" si="64"/>
        <v>69.05</v>
      </c>
      <c r="J211" s="181">
        <f t="shared" si="65"/>
        <v>33500.99</v>
      </c>
      <c r="K211" s="184"/>
      <c r="L211" s="184">
        <f t="shared" si="61"/>
        <v>0</v>
      </c>
      <c r="M211" s="181">
        <f t="shared" si="66"/>
        <v>0</v>
      </c>
      <c r="N211" s="28"/>
    </row>
    <row r="212" spans="2:14" ht="30" x14ac:dyDescent="0.25">
      <c r="B212" s="177" t="s">
        <v>508</v>
      </c>
      <c r="C212" s="177" t="s">
        <v>260</v>
      </c>
      <c r="D212" s="186">
        <v>98671</v>
      </c>
      <c r="E212" s="178" t="s">
        <v>202</v>
      </c>
      <c r="F212" s="177" t="s">
        <v>18</v>
      </c>
      <c r="G212" s="183">
        <v>108.88</v>
      </c>
      <c r="H212" s="180">
        <v>482.65</v>
      </c>
      <c r="I212" s="180">
        <f t="shared" si="64"/>
        <v>603.30999999999995</v>
      </c>
      <c r="J212" s="181">
        <f t="shared" si="65"/>
        <v>65688.39</v>
      </c>
      <c r="K212" s="180"/>
      <c r="L212" s="180">
        <f t="shared" si="61"/>
        <v>0</v>
      </c>
      <c r="M212" s="181">
        <f t="shared" si="66"/>
        <v>0</v>
      </c>
      <c r="N212" s="28"/>
    </row>
    <row r="213" spans="2:14" ht="30" x14ac:dyDescent="0.25">
      <c r="B213" s="177" t="s">
        <v>509</v>
      </c>
      <c r="C213" s="177" t="s">
        <v>260</v>
      </c>
      <c r="D213" s="186">
        <v>98685</v>
      </c>
      <c r="E213" s="178" t="s">
        <v>203</v>
      </c>
      <c r="F213" s="177" t="s">
        <v>27</v>
      </c>
      <c r="G213" s="183">
        <v>68.589999999999989</v>
      </c>
      <c r="H213" s="180">
        <v>88.49</v>
      </c>
      <c r="I213" s="180">
        <f t="shared" si="64"/>
        <v>110.61</v>
      </c>
      <c r="J213" s="181">
        <f t="shared" si="65"/>
        <v>7586.74</v>
      </c>
      <c r="K213" s="180"/>
      <c r="L213" s="180">
        <f t="shared" si="61"/>
        <v>0</v>
      </c>
      <c r="M213" s="181">
        <f t="shared" si="66"/>
        <v>0</v>
      </c>
      <c r="N213" s="28"/>
    </row>
    <row r="214" spans="2:14" ht="30" x14ac:dyDescent="0.25">
      <c r="B214" s="177" t="s">
        <v>510</v>
      </c>
      <c r="C214" s="177" t="s">
        <v>170</v>
      </c>
      <c r="D214" s="177" t="s">
        <v>511</v>
      </c>
      <c r="E214" s="178" t="s">
        <v>512</v>
      </c>
      <c r="F214" s="177" t="s">
        <v>18</v>
      </c>
      <c r="G214" s="183">
        <v>336.42</v>
      </c>
      <c r="H214" s="184">
        <v>185.26</v>
      </c>
      <c r="I214" s="184">
        <f t="shared" si="64"/>
        <v>231.58</v>
      </c>
      <c r="J214" s="181">
        <f t="shared" si="65"/>
        <v>77908.14</v>
      </c>
      <c r="K214" s="184"/>
      <c r="L214" s="184">
        <f t="shared" si="61"/>
        <v>0</v>
      </c>
      <c r="M214" s="181">
        <f t="shared" si="66"/>
        <v>0</v>
      </c>
      <c r="N214" s="28"/>
    </row>
    <row r="215" spans="2:14" ht="30" x14ac:dyDescent="0.25">
      <c r="B215" s="177" t="s">
        <v>513</v>
      </c>
      <c r="C215" s="177" t="s">
        <v>260</v>
      </c>
      <c r="D215" s="177">
        <v>96114</v>
      </c>
      <c r="E215" s="178" t="s">
        <v>191</v>
      </c>
      <c r="F215" s="177" t="s">
        <v>18</v>
      </c>
      <c r="G215" s="183">
        <v>384.49</v>
      </c>
      <c r="H215" s="180">
        <v>74.12</v>
      </c>
      <c r="I215" s="180">
        <f t="shared" si="64"/>
        <v>92.65</v>
      </c>
      <c r="J215" s="181">
        <f t="shared" si="65"/>
        <v>35623</v>
      </c>
      <c r="K215" s="180"/>
      <c r="L215" s="180">
        <f t="shared" si="61"/>
        <v>0</v>
      </c>
      <c r="M215" s="181">
        <f t="shared" si="66"/>
        <v>0</v>
      </c>
      <c r="N215" s="28"/>
    </row>
    <row r="216" spans="2:14" ht="30" x14ac:dyDescent="0.25">
      <c r="B216" s="177" t="s">
        <v>514</v>
      </c>
      <c r="C216" s="177" t="s">
        <v>260</v>
      </c>
      <c r="D216" s="177">
        <v>96121</v>
      </c>
      <c r="E216" s="178" t="s">
        <v>190</v>
      </c>
      <c r="F216" s="177" t="s">
        <v>27</v>
      </c>
      <c r="G216" s="183">
        <v>459.34000000000003</v>
      </c>
      <c r="H216" s="180">
        <v>12.56</v>
      </c>
      <c r="I216" s="180">
        <f t="shared" si="64"/>
        <v>15.7</v>
      </c>
      <c r="J216" s="181">
        <f t="shared" si="65"/>
        <v>7211.64</v>
      </c>
      <c r="K216" s="180"/>
      <c r="L216" s="180">
        <f t="shared" si="61"/>
        <v>0</v>
      </c>
      <c r="M216" s="181">
        <f t="shared" si="66"/>
        <v>0</v>
      </c>
      <c r="N216" s="28"/>
    </row>
    <row r="217" spans="2:14" x14ac:dyDescent="0.25">
      <c r="B217" s="173">
        <v>7</v>
      </c>
      <c r="C217" s="173"/>
      <c r="D217" s="173"/>
      <c r="E217" s="174" t="s">
        <v>153</v>
      </c>
      <c r="F217" s="173"/>
      <c r="G217" s="175"/>
      <c r="H217" s="176"/>
      <c r="I217" s="176"/>
      <c r="J217" s="176">
        <f>SUM(J218:J223)</f>
        <v>116275.92000000001</v>
      </c>
      <c r="K217" s="176"/>
      <c r="L217" s="176"/>
      <c r="M217" s="176">
        <f>SUM(M218:M223)</f>
        <v>0</v>
      </c>
      <c r="N217" s="28"/>
    </row>
    <row r="218" spans="2:14" ht="30" x14ac:dyDescent="0.25">
      <c r="B218" s="177" t="s">
        <v>341</v>
      </c>
      <c r="C218" s="177" t="s">
        <v>260</v>
      </c>
      <c r="D218" s="186">
        <v>88494</v>
      </c>
      <c r="E218" s="178" t="s">
        <v>192</v>
      </c>
      <c r="F218" s="177" t="s">
        <v>18</v>
      </c>
      <c r="G218" s="183">
        <v>384.49</v>
      </c>
      <c r="H218" s="184">
        <v>25.96</v>
      </c>
      <c r="I218" s="184">
        <f t="shared" si="64"/>
        <v>32.450000000000003</v>
      </c>
      <c r="J218" s="181">
        <f t="shared" ref="J218:J223" si="67">ROUND(I218*G218,2)</f>
        <v>12476.7</v>
      </c>
      <c r="K218" s="184"/>
      <c r="L218" s="184">
        <f t="shared" si="61"/>
        <v>0</v>
      </c>
      <c r="M218" s="181">
        <f t="shared" ref="M218:M223" si="68">ROUND(L218*G218,2)</f>
        <v>0</v>
      </c>
      <c r="N218" s="28"/>
    </row>
    <row r="219" spans="2:14" ht="30" x14ac:dyDescent="0.25">
      <c r="B219" s="177" t="s">
        <v>342</v>
      </c>
      <c r="C219" s="177" t="s">
        <v>260</v>
      </c>
      <c r="D219" s="186">
        <v>88484</v>
      </c>
      <c r="E219" s="178" t="s">
        <v>193</v>
      </c>
      <c r="F219" s="177" t="s">
        <v>18</v>
      </c>
      <c r="G219" s="183">
        <v>384.49</v>
      </c>
      <c r="H219" s="184">
        <v>6.15</v>
      </c>
      <c r="I219" s="184">
        <f t="shared" si="64"/>
        <v>7.69</v>
      </c>
      <c r="J219" s="181">
        <f t="shared" si="67"/>
        <v>2956.73</v>
      </c>
      <c r="K219" s="184"/>
      <c r="L219" s="184">
        <f t="shared" si="61"/>
        <v>0</v>
      </c>
      <c r="M219" s="181">
        <f t="shared" si="68"/>
        <v>0</v>
      </c>
      <c r="N219" s="28"/>
    </row>
    <row r="220" spans="2:14" ht="30" x14ac:dyDescent="0.25">
      <c r="B220" s="177" t="s">
        <v>343</v>
      </c>
      <c r="C220" s="177" t="s">
        <v>260</v>
      </c>
      <c r="D220" s="177">
        <v>88488</v>
      </c>
      <c r="E220" s="178" t="s">
        <v>194</v>
      </c>
      <c r="F220" s="177" t="s">
        <v>18</v>
      </c>
      <c r="G220" s="183">
        <v>384.49</v>
      </c>
      <c r="H220" s="180">
        <v>17.47</v>
      </c>
      <c r="I220" s="180">
        <f t="shared" si="64"/>
        <v>21.84</v>
      </c>
      <c r="J220" s="181">
        <f t="shared" si="67"/>
        <v>8397.26</v>
      </c>
      <c r="K220" s="180"/>
      <c r="L220" s="180">
        <f t="shared" si="61"/>
        <v>0</v>
      </c>
      <c r="M220" s="181">
        <f t="shared" si="68"/>
        <v>0</v>
      </c>
      <c r="N220" s="28"/>
    </row>
    <row r="221" spans="2:14" ht="30" x14ac:dyDescent="0.25">
      <c r="B221" s="177" t="s">
        <v>344</v>
      </c>
      <c r="C221" s="177" t="s">
        <v>260</v>
      </c>
      <c r="D221" s="186">
        <v>88497</v>
      </c>
      <c r="E221" s="178" t="s">
        <v>195</v>
      </c>
      <c r="F221" s="177" t="s">
        <v>18</v>
      </c>
      <c r="G221" s="179">
        <v>1801.6999999999996</v>
      </c>
      <c r="H221" s="180">
        <v>21.55</v>
      </c>
      <c r="I221" s="180">
        <f t="shared" si="64"/>
        <v>26.94</v>
      </c>
      <c r="J221" s="181">
        <f t="shared" si="67"/>
        <v>48537.8</v>
      </c>
      <c r="K221" s="180"/>
      <c r="L221" s="180">
        <f t="shared" si="61"/>
        <v>0</v>
      </c>
      <c r="M221" s="181">
        <f t="shared" si="68"/>
        <v>0</v>
      </c>
      <c r="N221" s="28"/>
    </row>
    <row r="222" spans="2:14" ht="30" x14ac:dyDescent="0.25">
      <c r="B222" s="177" t="s">
        <v>345</v>
      </c>
      <c r="C222" s="177" t="s">
        <v>260</v>
      </c>
      <c r="D222" s="186">
        <v>88485</v>
      </c>
      <c r="E222" s="178" t="s">
        <v>196</v>
      </c>
      <c r="F222" s="177" t="s">
        <v>18</v>
      </c>
      <c r="G222" s="179">
        <v>1801.6999999999996</v>
      </c>
      <c r="H222" s="180">
        <v>4.95</v>
      </c>
      <c r="I222" s="180">
        <f t="shared" si="64"/>
        <v>6.19</v>
      </c>
      <c r="J222" s="181">
        <f t="shared" si="67"/>
        <v>11152.52</v>
      </c>
      <c r="K222" s="180"/>
      <c r="L222" s="180">
        <f t="shared" si="61"/>
        <v>0</v>
      </c>
      <c r="M222" s="181">
        <f t="shared" si="68"/>
        <v>0</v>
      </c>
      <c r="N222" s="28"/>
    </row>
    <row r="223" spans="2:14" ht="30" x14ac:dyDescent="0.25">
      <c r="B223" s="177" t="s">
        <v>346</v>
      </c>
      <c r="C223" s="177" t="s">
        <v>260</v>
      </c>
      <c r="D223" s="187">
        <v>88489</v>
      </c>
      <c r="E223" s="188" t="s">
        <v>197</v>
      </c>
      <c r="F223" s="187" t="s">
        <v>18</v>
      </c>
      <c r="G223" s="179">
        <v>1801.6999999999996</v>
      </c>
      <c r="H223" s="180">
        <v>14.54</v>
      </c>
      <c r="I223" s="180">
        <f t="shared" si="64"/>
        <v>18.18</v>
      </c>
      <c r="J223" s="181">
        <f t="shared" si="67"/>
        <v>32754.91</v>
      </c>
      <c r="K223" s="180"/>
      <c r="L223" s="180">
        <f t="shared" si="61"/>
        <v>0</v>
      </c>
      <c r="M223" s="181">
        <f t="shared" si="68"/>
        <v>0</v>
      </c>
      <c r="N223" s="28"/>
    </row>
    <row r="224" spans="2:14" x14ac:dyDescent="0.25">
      <c r="B224" s="173">
        <v>8</v>
      </c>
      <c r="C224" s="173"/>
      <c r="D224" s="173"/>
      <c r="E224" s="174" t="s">
        <v>515</v>
      </c>
      <c r="F224" s="173"/>
      <c r="G224" s="175"/>
      <c r="H224" s="176"/>
      <c r="I224" s="176"/>
      <c r="J224" s="176">
        <f>J225</f>
        <v>36433.279999999999</v>
      </c>
      <c r="K224" s="176"/>
      <c r="L224" s="176"/>
      <c r="M224" s="176">
        <f>M225</f>
        <v>0</v>
      </c>
      <c r="N224" s="28"/>
    </row>
    <row r="225" spans="2:14" ht="30" x14ac:dyDescent="0.25">
      <c r="B225" s="177" t="s">
        <v>262</v>
      </c>
      <c r="C225" s="177" t="s">
        <v>170</v>
      </c>
      <c r="D225" s="177" t="s">
        <v>516</v>
      </c>
      <c r="E225" s="178" t="s">
        <v>517</v>
      </c>
      <c r="F225" s="177" t="s">
        <v>27</v>
      </c>
      <c r="G225" s="183">
        <v>43.8</v>
      </c>
      <c r="H225" s="184">
        <v>665.45</v>
      </c>
      <c r="I225" s="184">
        <f t="shared" si="64"/>
        <v>831.81</v>
      </c>
      <c r="J225" s="181">
        <f>ROUND(I225*G225,2)</f>
        <v>36433.279999999999</v>
      </c>
      <c r="K225" s="184"/>
      <c r="L225" s="184">
        <f t="shared" si="61"/>
        <v>0</v>
      </c>
      <c r="M225" s="181">
        <f>ROUND(L225*G225,2)</f>
        <v>0</v>
      </c>
      <c r="N225" s="28"/>
    </row>
    <row r="226" spans="2:14" x14ac:dyDescent="0.25">
      <c r="B226" s="173">
        <v>9</v>
      </c>
      <c r="C226" s="173"/>
      <c r="D226" s="173"/>
      <c r="E226" s="174" t="s">
        <v>30</v>
      </c>
      <c r="F226" s="173"/>
      <c r="G226" s="175"/>
      <c r="H226" s="176"/>
      <c r="I226" s="176"/>
      <c r="J226" s="176">
        <f>SUM(J227:J305)</f>
        <v>108075.28000000001</v>
      </c>
      <c r="K226" s="176"/>
      <c r="L226" s="176"/>
      <c r="M226" s="176">
        <f>SUM(M227:M305)</f>
        <v>0</v>
      </c>
      <c r="N226" s="28"/>
    </row>
    <row r="227" spans="2:14" ht="45" x14ac:dyDescent="0.25">
      <c r="B227" s="177" t="s">
        <v>347</v>
      </c>
      <c r="C227" s="177" t="s">
        <v>260</v>
      </c>
      <c r="D227" s="186">
        <v>90441</v>
      </c>
      <c r="E227" s="178" t="s">
        <v>518</v>
      </c>
      <c r="F227" s="177" t="s">
        <v>20</v>
      </c>
      <c r="G227" s="183">
        <v>35</v>
      </c>
      <c r="H227" s="180">
        <v>44.14</v>
      </c>
      <c r="I227" s="180">
        <f t="shared" si="64"/>
        <v>55.18</v>
      </c>
      <c r="J227" s="181">
        <f t="shared" ref="J227:J258" si="69">ROUND(I227*G227,2)</f>
        <v>1931.3</v>
      </c>
      <c r="K227" s="180"/>
      <c r="L227" s="180">
        <f t="shared" si="61"/>
        <v>0</v>
      </c>
      <c r="M227" s="181">
        <f t="shared" ref="M227:M258" si="70">ROUND(L227*G227,2)</f>
        <v>0</v>
      </c>
      <c r="N227" s="28"/>
    </row>
    <row r="228" spans="2:14" ht="45" x14ac:dyDescent="0.25">
      <c r="B228" s="177" t="s">
        <v>268</v>
      </c>
      <c r="C228" s="177" t="s">
        <v>260</v>
      </c>
      <c r="D228" s="177">
        <v>90443</v>
      </c>
      <c r="E228" s="178" t="s">
        <v>293</v>
      </c>
      <c r="F228" s="177" t="s">
        <v>27</v>
      </c>
      <c r="G228" s="179">
        <v>47.010000000000005</v>
      </c>
      <c r="H228" s="180">
        <v>10.64</v>
      </c>
      <c r="I228" s="180">
        <f t="shared" si="64"/>
        <v>13.3</v>
      </c>
      <c r="J228" s="181">
        <f t="shared" si="69"/>
        <v>625.23</v>
      </c>
      <c r="K228" s="180"/>
      <c r="L228" s="180">
        <f t="shared" si="61"/>
        <v>0</v>
      </c>
      <c r="M228" s="181">
        <f t="shared" si="70"/>
        <v>0</v>
      </c>
      <c r="N228" s="28"/>
    </row>
    <row r="229" spans="2:14" ht="45" x14ac:dyDescent="0.25">
      <c r="B229" s="177" t="s">
        <v>269</v>
      </c>
      <c r="C229" s="177" t="s">
        <v>260</v>
      </c>
      <c r="D229" s="177">
        <v>91222</v>
      </c>
      <c r="E229" s="178" t="s">
        <v>294</v>
      </c>
      <c r="F229" s="177" t="s">
        <v>27</v>
      </c>
      <c r="G229" s="179">
        <v>73.05</v>
      </c>
      <c r="H229" s="180">
        <v>11.83</v>
      </c>
      <c r="I229" s="180">
        <f t="shared" si="64"/>
        <v>14.79</v>
      </c>
      <c r="J229" s="181">
        <f t="shared" si="69"/>
        <v>1080.4100000000001</v>
      </c>
      <c r="K229" s="180"/>
      <c r="L229" s="180">
        <f t="shared" si="61"/>
        <v>0</v>
      </c>
      <c r="M229" s="181">
        <f t="shared" si="70"/>
        <v>0</v>
      </c>
      <c r="N229" s="28"/>
    </row>
    <row r="230" spans="2:14" ht="45" x14ac:dyDescent="0.25">
      <c r="B230" s="177" t="s">
        <v>270</v>
      </c>
      <c r="C230" s="177" t="s">
        <v>260</v>
      </c>
      <c r="D230" s="177">
        <v>90444</v>
      </c>
      <c r="E230" s="178" t="s">
        <v>295</v>
      </c>
      <c r="F230" s="177" t="s">
        <v>27</v>
      </c>
      <c r="G230" s="179">
        <v>19.889999999999997</v>
      </c>
      <c r="H230" s="180">
        <v>15.4</v>
      </c>
      <c r="I230" s="180">
        <f t="shared" si="64"/>
        <v>19.25</v>
      </c>
      <c r="J230" s="181">
        <f t="shared" si="69"/>
        <v>382.88</v>
      </c>
      <c r="K230" s="180"/>
      <c r="L230" s="180">
        <f t="shared" si="61"/>
        <v>0</v>
      </c>
      <c r="M230" s="181">
        <f t="shared" si="70"/>
        <v>0</v>
      </c>
      <c r="N230" s="28"/>
    </row>
    <row r="231" spans="2:14" ht="45" x14ac:dyDescent="0.25">
      <c r="B231" s="177" t="s">
        <v>271</v>
      </c>
      <c r="C231" s="177" t="s">
        <v>260</v>
      </c>
      <c r="D231" s="177">
        <v>90445</v>
      </c>
      <c r="E231" s="178" t="s">
        <v>296</v>
      </c>
      <c r="F231" s="177" t="s">
        <v>27</v>
      </c>
      <c r="G231" s="179">
        <v>25.870000000000005</v>
      </c>
      <c r="H231" s="180">
        <v>20.43</v>
      </c>
      <c r="I231" s="180">
        <f t="shared" si="64"/>
        <v>25.54</v>
      </c>
      <c r="J231" s="181">
        <f t="shared" si="69"/>
        <v>660.72</v>
      </c>
      <c r="K231" s="180"/>
      <c r="L231" s="180">
        <f t="shared" ref="L231:L294" si="71">ROUND(K231*1.25,2)</f>
        <v>0</v>
      </c>
      <c r="M231" s="181">
        <f t="shared" si="70"/>
        <v>0</v>
      </c>
      <c r="N231" s="28"/>
    </row>
    <row r="232" spans="2:14" ht="45" x14ac:dyDescent="0.25">
      <c r="B232" s="177" t="s">
        <v>272</v>
      </c>
      <c r="C232" s="177" t="s">
        <v>260</v>
      </c>
      <c r="D232" s="177">
        <v>90446</v>
      </c>
      <c r="E232" s="178" t="s">
        <v>297</v>
      </c>
      <c r="F232" s="177" t="s">
        <v>27</v>
      </c>
      <c r="G232" s="179">
        <v>170.57</v>
      </c>
      <c r="H232" s="180">
        <v>27.14</v>
      </c>
      <c r="I232" s="180">
        <f t="shared" si="64"/>
        <v>33.93</v>
      </c>
      <c r="J232" s="181">
        <f t="shared" si="69"/>
        <v>5787.44</v>
      </c>
      <c r="K232" s="180"/>
      <c r="L232" s="180">
        <f t="shared" si="71"/>
        <v>0</v>
      </c>
      <c r="M232" s="181">
        <f t="shared" si="70"/>
        <v>0</v>
      </c>
      <c r="N232" s="28"/>
    </row>
    <row r="233" spans="2:14" ht="45" x14ac:dyDescent="0.25">
      <c r="B233" s="177" t="s">
        <v>273</v>
      </c>
      <c r="C233" s="177" t="s">
        <v>260</v>
      </c>
      <c r="D233" s="177">
        <v>90466</v>
      </c>
      <c r="E233" s="178" t="s">
        <v>206</v>
      </c>
      <c r="F233" s="177" t="s">
        <v>27</v>
      </c>
      <c r="G233" s="179">
        <v>47.010000000000005</v>
      </c>
      <c r="H233" s="180">
        <v>19.12</v>
      </c>
      <c r="I233" s="180">
        <f t="shared" si="64"/>
        <v>23.9</v>
      </c>
      <c r="J233" s="181">
        <f t="shared" si="69"/>
        <v>1123.54</v>
      </c>
      <c r="K233" s="180"/>
      <c r="L233" s="180">
        <f t="shared" si="71"/>
        <v>0</v>
      </c>
      <c r="M233" s="181">
        <f t="shared" si="70"/>
        <v>0</v>
      </c>
      <c r="N233" s="28"/>
    </row>
    <row r="234" spans="2:14" ht="60" x14ac:dyDescent="0.25">
      <c r="B234" s="177" t="s">
        <v>274</v>
      </c>
      <c r="C234" s="177" t="s">
        <v>260</v>
      </c>
      <c r="D234" s="177">
        <v>90467</v>
      </c>
      <c r="E234" s="178" t="s">
        <v>298</v>
      </c>
      <c r="F234" s="177" t="s">
        <v>27</v>
      </c>
      <c r="G234" s="179">
        <v>73.05</v>
      </c>
      <c r="H234" s="180">
        <v>28.66</v>
      </c>
      <c r="I234" s="180">
        <f t="shared" si="64"/>
        <v>35.83</v>
      </c>
      <c r="J234" s="181">
        <f t="shared" si="69"/>
        <v>2617.38</v>
      </c>
      <c r="K234" s="180"/>
      <c r="L234" s="180">
        <f t="shared" si="71"/>
        <v>0</v>
      </c>
      <c r="M234" s="181">
        <f t="shared" si="70"/>
        <v>0</v>
      </c>
      <c r="N234" s="28"/>
    </row>
    <row r="235" spans="2:14" ht="45" x14ac:dyDescent="0.25">
      <c r="B235" s="177" t="s">
        <v>275</v>
      </c>
      <c r="C235" s="177" t="s">
        <v>260</v>
      </c>
      <c r="D235" s="177">
        <v>90468</v>
      </c>
      <c r="E235" s="178" t="s">
        <v>299</v>
      </c>
      <c r="F235" s="177" t="s">
        <v>27</v>
      </c>
      <c r="G235" s="179">
        <v>19.889999999999997</v>
      </c>
      <c r="H235" s="180">
        <v>8.74</v>
      </c>
      <c r="I235" s="180">
        <f t="shared" si="64"/>
        <v>10.93</v>
      </c>
      <c r="J235" s="181">
        <f t="shared" si="69"/>
        <v>217.4</v>
      </c>
      <c r="K235" s="180"/>
      <c r="L235" s="180">
        <f t="shared" si="71"/>
        <v>0</v>
      </c>
      <c r="M235" s="181">
        <f t="shared" si="70"/>
        <v>0</v>
      </c>
      <c r="N235" s="28"/>
    </row>
    <row r="236" spans="2:14" ht="60" x14ac:dyDescent="0.25">
      <c r="B236" s="177" t="s">
        <v>276</v>
      </c>
      <c r="C236" s="177" t="s">
        <v>260</v>
      </c>
      <c r="D236" s="177">
        <v>90469</v>
      </c>
      <c r="E236" s="178" t="s">
        <v>300</v>
      </c>
      <c r="F236" s="177" t="s">
        <v>27</v>
      </c>
      <c r="G236" s="179">
        <v>25.870000000000005</v>
      </c>
      <c r="H236" s="180">
        <v>13.21</v>
      </c>
      <c r="I236" s="180">
        <f t="shared" si="64"/>
        <v>16.510000000000002</v>
      </c>
      <c r="J236" s="181">
        <f t="shared" si="69"/>
        <v>427.11</v>
      </c>
      <c r="K236" s="180"/>
      <c r="L236" s="180">
        <f t="shared" si="71"/>
        <v>0</v>
      </c>
      <c r="M236" s="181">
        <f t="shared" si="70"/>
        <v>0</v>
      </c>
      <c r="N236" s="28"/>
    </row>
    <row r="237" spans="2:14" ht="60" x14ac:dyDescent="0.25">
      <c r="B237" s="177" t="s">
        <v>277</v>
      </c>
      <c r="C237" s="177" t="s">
        <v>260</v>
      </c>
      <c r="D237" s="177">
        <v>90470</v>
      </c>
      <c r="E237" s="178" t="s">
        <v>301</v>
      </c>
      <c r="F237" s="177" t="s">
        <v>27</v>
      </c>
      <c r="G237" s="179">
        <v>170.57</v>
      </c>
      <c r="H237" s="180">
        <v>17.329999999999998</v>
      </c>
      <c r="I237" s="180">
        <f t="shared" si="64"/>
        <v>21.66</v>
      </c>
      <c r="J237" s="181">
        <f t="shared" si="69"/>
        <v>3694.55</v>
      </c>
      <c r="K237" s="180"/>
      <c r="L237" s="180">
        <f t="shared" si="71"/>
        <v>0</v>
      </c>
      <c r="M237" s="181">
        <f t="shared" si="70"/>
        <v>0</v>
      </c>
      <c r="N237" s="28"/>
    </row>
    <row r="238" spans="2:14" ht="30" x14ac:dyDescent="0.25">
      <c r="B238" s="177" t="s">
        <v>278</v>
      </c>
      <c r="C238" s="177" t="s">
        <v>260</v>
      </c>
      <c r="D238" s="177">
        <v>89402</v>
      </c>
      <c r="E238" s="178" t="s">
        <v>228</v>
      </c>
      <c r="F238" s="177" t="s">
        <v>27</v>
      </c>
      <c r="G238" s="183">
        <v>182.97000000000003</v>
      </c>
      <c r="H238" s="180">
        <v>14.42</v>
      </c>
      <c r="I238" s="180">
        <f t="shared" si="64"/>
        <v>18.03</v>
      </c>
      <c r="J238" s="181">
        <f t="shared" si="69"/>
        <v>3298.95</v>
      </c>
      <c r="K238" s="180"/>
      <c r="L238" s="180">
        <f t="shared" si="71"/>
        <v>0</v>
      </c>
      <c r="M238" s="181">
        <f t="shared" si="70"/>
        <v>0</v>
      </c>
      <c r="N238" s="28"/>
    </row>
    <row r="239" spans="2:14" ht="30" x14ac:dyDescent="0.25">
      <c r="B239" s="177" t="s">
        <v>380</v>
      </c>
      <c r="C239" s="177" t="s">
        <v>260</v>
      </c>
      <c r="D239" s="177">
        <v>89403</v>
      </c>
      <c r="E239" s="178" t="s">
        <v>229</v>
      </c>
      <c r="F239" s="177" t="s">
        <v>27</v>
      </c>
      <c r="G239" s="183">
        <v>32.11</v>
      </c>
      <c r="H239" s="180">
        <v>20.7</v>
      </c>
      <c r="I239" s="180">
        <f t="shared" si="64"/>
        <v>25.88</v>
      </c>
      <c r="J239" s="181">
        <f t="shared" si="69"/>
        <v>831.01</v>
      </c>
      <c r="K239" s="180"/>
      <c r="L239" s="180">
        <f t="shared" si="71"/>
        <v>0</v>
      </c>
      <c r="M239" s="181">
        <f t="shared" si="70"/>
        <v>0</v>
      </c>
      <c r="N239" s="28"/>
    </row>
    <row r="240" spans="2:14" ht="30" x14ac:dyDescent="0.25">
      <c r="B240" s="177" t="s">
        <v>279</v>
      </c>
      <c r="C240" s="177" t="s">
        <v>260</v>
      </c>
      <c r="D240" s="177">
        <v>89448</v>
      </c>
      <c r="E240" s="178" t="s">
        <v>519</v>
      </c>
      <c r="F240" s="177" t="s">
        <v>27</v>
      </c>
      <c r="G240" s="183">
        <v>29.089999999999996</v>
      </c>
      <c r="H240" s="180">
        <v>14.19</v>
      </c>
      <c r="I240" s="180">
        <f t="shared" si="64"/>
        <v>17.739999999999998</v>
      </c>
      <c r="J240" s="181">
        <f t="shared" si="69"/>
        <v>516.05999999999995</v>
      </c>
      <c r="K240" s="180"/>
      <c r="L240" s="180">
        <f t="shared" si="71"/>
        <v>0</v>
      </c>
      <c r="M240" s="181">
        <f t="shared" si="70"/>
        <v>0</v>
      </c>
      <c r="N240" s="28"/>
    </row>
    <row r="241" spans="2:14" ht="30" x14ac:dyDescent="0.25">
      <c r="B241" s="177" t="s">
        <v>381</v>
      </c>
      <c r="C241" s="177" t="s">
        <v>260</v>
      </c>
      <c r="D241" s="177">
        <v>89449</v>
      </c>
      <c r="E241" s="178" t="s">
        <v>230</v>
      </c>
      <c r="F241" s="177" t="s">
        <v>27</v>
      </c>
      <c r="G241" s="183">
        <v>19.55</v>
      </c>
      <c r="H241" s="180">
        <v>15.8</v>
      </c>
      <c r="I241" s="180">
        <f t="shared" si="64"/>
        <v>19.75</v>
      </c>
      <c r="J241" s="181">
        <f t="shared" si="69"/>
        <v>386.11</v>
      </c>
      <c r="K241" s="180"/>
      <c r="L241" s="180">
        <f t="shared" si="71"/>
        <v>0</v>
      </c>
      <c r="M241" s="181">
        <f t="shared" si="70"/>
        <v>0</v>
      </c>
      <c r="N241" s="28"/>
    </row>
    <row r="242" spans="2:14" ht="30" x14ac:dyDescent="0.25">
      <c r="B242" s="177" t="s">
        <v>280</v>
      </c>
      <c r="C242" s="177" t="s">
        <v>260</v>
      </c>
      <c r="D242" s="186">
        <v>89450</v>
      </c>
      <c r="E242" s="178" t="s">
        <v>520</v>
      </c>
      <c r="F242" s="177" t="s">
        <v>27</v>
      </c>
      <c r="G242" s="183">
        <v>0.35000000000000009</v>
      </c>
      <c r="H242" s="180">
        <v>24.9</v>
      </c>
      <c r="I242" s="180">
        <f t="shared" si="64"/>
        <v>31.13</v>
      </c>
      <c r="J242" s="181">
        <f t="shared" si="69"/>
        <v>10.9</v>
      </c>
      <c r="K242" s="180"/>
      <c r="L242" s="180">
        <f t="shared" si="71"/>
        <v>0</v>
      </c>
      <c r="M242" s="181">
        <f t="shared" si="70"/>
        <v>0</v>
      </c>
      <c r="N242" s="28"/>
    </row>
    <row r="243" spans="2:14" ht="45" x14ac:dyDescent="0.25">
      <c r="B243" s="177" t="s">
        <v>281</v>
      </c>
      <c r="C243" s="177" t="s">
        <v>260</v>
      </c>
      <c r="D243" s="186">
        <v>89364</v>
      </c>
      <c r="E243" s="178" t="s">
        <v>231</v>
      </c>
      <c r="F243" s="177" t="s">
        <v>134</v>
      </c>
      <c r="G243" s="183">
        <v>91</v>
      </c>
      <c r="H243" s="180">
        <v>13.68</v>
      </c>
      <c r="I243" s="180">
        <f t="shared" si="64"/>
        <v>17.100000000000001</v>
      </c>
      <c r="J243" s="181">
        <f t="shared" si="69"/>
        <v>1556.1</v>
      </c>
      <c r="K243" s="180"/>
      <c r="L243" s="180">
        <f t="shared" si="71"/>
        <v>0</v>
      </c>
      <c r="M243" s="181">
        <f t="shared" si="70"/>
        <v>0</v>
      </c>
      <c r="N243" s="28"/>
    </row>
    <row r="244" spans="2:14" ht="45" x14ac:dyDescent="0.25">
      <c r="B244" s="177" t="s">
        <v>382</v>
      </c>
      <c r="C244" s="177" t="s">
        <v>260</v>
      </c>
      <c r="D244" s="177">
        <v>89369</v>
      </c>
      <c r="E244" s="178" t="s">
        <v>521</v>
      </c>
      <c r="F244" s="177" t="s">
        <v>134</v>
      </c>
      <c r="G244" s="183">
        <v>2</v>
      </c>
      <c r="H244" s="180">
        <v>18.87</v>
      </c>
      <c r="I244" s="180">
        <f t="shared" si="64"/>
        <v>23.59</v>
      </c>
      <c r="J244" s="181">
        <f t="shared" si="69"/>
        <v>47.18</v>
      </c>
      <c r="K244" s="180"/>
      <c r="L244" s="180">
        <f t="shared" si="71"/>
        <v>0</v>
      </c>
      <c r="M244" s="181">
        <f t="shared" si="70"/>
        <v>0</v>
      </c>
      <c r="N244" s="28"/>
    </row>
    <row r="245" spans="2:14" ht="30" x14ac:dyDescent="0.25">
      <c r="B245" s="177" t="s">
        <v>282</v>
      </c>
      <c r="C245" s="177" t="s">
        <v>260</v>
      </c>
      <c r="D245" s="186">
        <v>89499</v>
      </c>
      <c r="E245" s="178" t="s">
        <v>522</v>
      </c>
      <c r="F245" s="177" t="s">
        <v>134</v>
      </c>
      <c r="G245" s="183">
        <v>3</v>
      </c>
      <c r="H245" s="180">
        <v>18.57</v>
      </c>
      <c r="I245" s="180">
        <f t="shared" si="64"/>
        <v>23.21</v>
      </c>
      <c r="J245" s="181">
        <f t="shared" si="69"/>
        <v>69.63</v>
      </c>
      <c r="K245" s="180"/>
      <c r="L245" s="180">
        <f t="shared" si="71"/>
        <v>0</v>
      </c>
      <c r="M245" s="181">
        <f t="shared" si="70"/>
        <v>0</v>
      </c>
      <c r="N245" s="28"/>
    </row>
    <row r="246" spans="2:14" ht="30" x14ac:dyDescent="0.25">
      <c r="B246" s="177" t="s">
        <v>383</v>
      </c>
      <c r="C246" s="177" t="s">
        <v>260</v>
      </c>
      <c r="D246" s="186">
        <v>89503</v>
      </c>
      <c r="E246" s="178" t="s">
        <v>232</v>
      </c>
      <c r="F246" s="177" t="s">
        <v>134</v>
      </c>
      <c r="G246" s="183">
        <v>3</v>
      </c>
      <c r="H246" s="180">
        <v>21.69</v>
      </c>
      <c r="I246" s="180">
        <f t="shared" si="64"/>
        <v>27.11</v>
      </c>
      <c r="J246" s="181">
        <f t="shared" si="69"/>
        <v>81.33</v>
      </c>
      <c r="K246" s="180"/>
      <c r="L246" s="180">
        <f t="shared" si="71"/>
        <v>0</v>
      </c>
      <c r="M246" s="181">
        <f t="shared" si="70"/>
        <v>0</v>
      </c>
      <c r="N246" s="28"/>
    </row>
    <row r="247" spans="2:14" ht="45" x14ac:dyDescent="0.25">
      <c r="B247" s="177" t="s">
        <v>283</v>
      </c>
      <c r="C247" s="177" t="s">
        <v>260</v>
      </c>
      <c r="D247" s="186">
        <v>89365</v>
      </c>
      <c r="E247" s="178" t="s">
        <v>523</v>
      </c>
      <c r="F247" s="177" t="s">
        <v>134</v>
      </c>
      <c r="G247" s="183">
        <v>8</v>
      </c>
      <c r="H247" s="180">
        <v>13.23</v>
      </c>
      <c r="I247" s="180">
        <f t="shared" si="64"/>
        <v>16.54</v>
      </c>
      <c r="J247" s="181">
        <f t="shared" si="69"/>
        <v>132.32</v>
      </c>
      <c r="K247" s="180"/>
      <c r="L247" s="180">
        <f t="shared" si="71"/>
        <v>0</v>
      </c>
      <c r="M247" s="181">
        <f t="shared" si="70"/>
        <v>0</v>
      </c>
      <c r="N247" s="28"/>
    </row>
    <row r="248" spans="2:14" ht="45" x14ac:dyDescent="0.25">
      <c r="B248" s="177" t="s">
        <v>284</v>
      </c>
      <c r="C248" s="177" t="s">
        <v>260</v>
      </c>
      <c r="D248" s="186">
        <v>89426</v>
      </c>
      <c r="E248" s="178" t="s">
        <v>233</v>
      </c>
      <c r="F248" s="177" t="s">
        <v>134</v>
      </c>
      <c r="G248" s="183">
        <v>14</v>
      </c>
      <c r="H248" s="180">
        <v>10.38</v>
      </c>
      <c r="I248" s="180">
        <f t="shared" si="64"/>
        <v>12.98</v>
      </c>
      <c r="J248" s="181">
        <f t="shared" si="69"/>
        <v>181.72</v>
      </c>
      <c r="K248" s="180"/>
      <c r="L248" s="180">
        <f t="shared" si="71"/>
        <v>0</v>
      </c>
      <c r="M248" s="181">
        <f t="shared" si="70"/>
        <v>0</v>
      </c>
      <c r="N248" s="28"/>
    </row>
    <row r="249" spans="2:14" ht="45" x14ac:dyDescent="0.25">
      <c r="B249" s="177" t="s">
        <v>285</v>
      </c>
      <c r="C249" s="177" t="s">
        <v>260</v>
      </c>
      <c r="D249" s="186">
        <v>89433</v>
      </c>
      <c r="E249" s="178" t="s">
        <v>234</v>
      </c>
      <c r="F249" s="177" t="s">
        <v>134</v>
      </c>
      <c r="G249" s="183">
        <v>4</v>
      </c>
      <c r="H249" s="180">
        <v>13.78</v>
      </c>
      <c r="I249" s="180">
        <f t="shared" si="64"/>
        <v>17.23</v>
      </c>
      <c r="J249" s="181">
        <f t="shared" si="69"/>
        <v>68.92</v>
      </c>
      <c r="K249" s="180"/>
      <c r="L249" s="180">
        <f t="shared" si="71"/>
        <v>0</v>
      </c>
      <c r="M249" s="181">
        <f t="shared" si="70"/>
        <v>0</v>
      </c>
      <c r="N249" s="28"/>
    </row>
    <row r="250" spans="2:14" ht="30" x14ac:dyDescent="0.25">
      <c r="B250" s="177" t="s">
        <v>286</v>
      </c>
      <c r="C250" s="177" t="s">
        <v>260</v>
      </c>
      <c r="D250" s="177">
        <v>89395</v>
      </c>
      <c r="E250" s="178" t="s">
        <v>235</v>
      </c>
      <c r="F250" s="177" t="s">
        <v>134</v>
      </c>
      <c r="G250" s="183">
        <v>54</v>
      </c>
      <c r="H250" s="180">
        <v>16.07</v>
      </c>
      <c r="I250" s="180">
        <f t="shared" si="64"/>
        <v>20.09</v>
      </c>
      <c r="J250" s="181">
        <f t="shared" si="69"/>
        <v>1084.8599999999999</v>
      </c>
      <c r="K250" s="180"/>
      <c r="L250" s="180">
        <f t="shared" si="71"/>
        <v>0</v>
      </c>
      <c r="M250" s="181">
        <f t="shared" si="70"/>
        <v>0</v>
      </c>
      <c r="N250" s="28"/>
    </row>
    <row r="251" spans="2:14" ht="30" x14ac:dyDescent="0.25">
      <c r="B251" s="177" t="s">
        <v>384</v>
      </c>
      <c r="C251" s="177" t="s">
        <v>260</v>
      </c>
      <c r="D251" s="177">
        <v>89398</v>
      </c>
      <c r="E251" s="178" t="s">
        <v>236</v>
      </c>
      <c r="F251" s="177" t="s">
        <v>134</v>
      </c>
      <c r="G251" s="183">
        <v>7</v>
      </c>
      <c r="H251" s="180">
        <v>21.33</v>
      </c>
      <c r="I251" s="180">
        <f t="shared" si="64"/>
        <v>26.66</v>
      </c>
      <c r="J251" s="181">
        <f t="shared" si="69"/>
        <v>186.62</v>
      </c>
      <c r="K251" s="180"/>
      <c r="L251" s="180">
        <f t="shared" si="71"/>
        <v>0</v>
      </c>
      <c r="M251" s="181">
        <f t="shared" si="70"/>
        <v>0</v>
      </c>
      <c r="N251" s="28"/>
    </row>
    <row r="252" spans="2:14" ht="45" x14ac:dyDescent="0.25">
      <c r="B252" s="177" t="s">
        <v>287</v>
      </c>
      <c r="C252" s="177" t="s">
        <v>260</v>
      </c>
      <c r="D252" s="177">
        <v>89400</v>
      </c>
      <c r="E252" s="178" t="s">
        <v>524</v>
      </c>
      <c r="F252" s="177" t="s">
        <v>134</v>
      </c>
      <c r="G252" s="183">
        <v>3</v>
      </c>
      <c r="H252" s="180">
        <v>22.21</v>
      </c>
      <c r="I252" s="180">
        <f t="shared" si="64"/>
        <v>27.76</v>
      </c>
      <c r="J252" s="181">
        <f t="shared" si="69"/>
        <v>83.28</v>
      </c>
      <c r="K252" s="180"/>
      <c r="L252" s="180">
        <f t="shared" si="71"/>
        <v>0</v>
      </c>
      <c r="M252" s="181">
        <f t="shared" si="70"/>
        <v>0</v>
      </c>
      <c r="N252" s="28"/>
    </row>
    <row r="253" spans="2:14" ht="45" x14ac:dyDescent="0.25">
      <c r="B253" s="177" t="s">
        <v>385</v>
      </c>
      <c r="C253" s="177" t="s">
        <v>260</v>
      </c>
      <c r="D253" s="177">
        <v>103976</v>
      </c>
      <c r="E253" s="178" t="s">
        <v>237</v>
      </c>
      <c r="F253" s="177" t="s">
        <v>134</v>
      </c>
      <c r="G253" s="183">
        <v>3</v>
      </c>
      <c r="H253" s="180">
        <v>24.51</v>
      </c>
      <c r="I253" s="180">
        <f t="shared" si="64"/>
        <v>30.64</v>
      </c>
      <c r="J253" s="181">
        <f t="shared" si="69"/>
        <v>91.92</v>
      </c>
      <c r="K253" s="180"/>
      <c r="L253" s="180">
        <f t="shared" si="71"/>
        <v>0</v>
      </c>
      <c r="M253" s="181">
        <f t="shared" si="70"/>
        <v>0</v>
      </c>
      <c r="N253" s="28"/>
    </row>
    <row r="254" spans="2:14" ht="30" x14ac:dyDescent="0.25">
      <c r="B254" s="177" t="s">
        <v>525</v>
      </c>
      <c r="C254" s="177" t="s">
        <v>260</v>
      </c>
      <c r="D254" s="177">
        <v>89628</v>
      </c>
      <c r="E254" s="178" t="s">
        <v>526</v>
      </c>
      <c r="F254" s="177" t="s">
        <v>134</v>
      </c>
      <c r="G254" s="183">
        <v>1</v>
      </c>
      <c r="H254" s="180">
        <v>43.77</v>
      </c>
      <c r="I254" s="180">
        <f t="shared" si="64"/>
        <v>54.71</v>
      </c>
      <c r="J254" s="181">
        <f t="shared" si="69"/>
        <v>54.71</v>
      </c>
      <c r="K254" s="180"/>
      <c r="L254" s="180">
        <f t="shared" si="71"/>
        <v>0</v>
      </c>
      <c r="M254" s="181">
        <f t="shared" si="70"/>
        <v>0</v>
      </c>
      <c r="N254" s="28"/>
    </row>
    <row r="255" spans="2:14" ht="45" x14ac:dyDescent="0.25">
      <c r="B255" s="177" t="s">
        <v>527</v>
      </c>
      <c r="C255" s="177" t="s">
        <v>260</v>
      </c>
      <c r="D255" s="177">
        <v>103969</v>
      </c>
      <c r="E255" s="178" t="s">
        <v>528</v>
      </c>
      <c r="F255" s="177" t="s">
        <v>134</v>
      </c>
      <c r="G255" s="183">
        <v>1</v>
      </c>
      <c r="H255" s="180">
        <v>17.93</v>
      </c>
      <c r="I255" s="180">
        <f t="shared" si="64"/>
        <v>22.41</v>
      </c>
      <c r="J255" s="181">
        <f t="shared" si="69"/>
        <v>22.41</v>
      </c>
      <c r="K255" s="180"/>
      <c r="L255" s="180">
        <f t="shared" si="71"/>
        <v>0</v>
      </c>
      <c r="M255" s="181">
        <f t="shared" si="70"/>
        <v>0</v>
      </c>
      <c r="N255" s="28"/>
    </row>
    <row r="256" spans="2:14" ht="45" x14ac:dyDescent="0.25">
      <c r="B256" s="177" t="s">
        <v>529</v>
      </c>
      <c r="C256" s="177" t="s">
        <v>260</v>
      </c>
      <c r="D256" s="177">
        <v>89987</v>
      </c>
      <c r="E256" s="178" t="s">
        <v>530</v>
      </c>
      <c r="F256" s="177" t="s">
        <v>134</v>
      </c>
      <c r="G256" s="189">
        <v>23</v>
      </c>
      <c r="H256" s="180">
        <v>82.39</v>
      </c>
      <c r="I256" s="180">
        <f t="shared" si="64"/>
        <v>102.99</v>
      </c>
      <c r="J256" s="181">
        <f t="shared" si="69"/>
        <v>2368.77</v>
      </c>
      <c r="K256" s="180"/>
      <c r="L256" s="180">
        <f t="shared" si="71"/>
        <v>0</v>
      </c>
      <c r="M256" s="181">
        <f t="shared" si="70"/>
        <v>0</v>
      </c>
      <c r="N256" s="28"/>
    </row>
    <row r="257" spans="2:14" ht="45" x14ac:dyDescent="0.25">
      <c r="B257" s="177" t="s">
        <v>531</v>
      </c>
      <c r="C257" s="177" t="s">
        <v>260</v>
      </c>
      <c r="D257" s="177">
        <v>89985</v>
      </c>
      <c r="E257" s="178" t="s">
        <v>238</v>
      </c>
      <c r="F257" s="177" t="s">
        <v>134</v>
      </c>
      <c r="G257" s="189">
        <v>3</v>
      </c>
      <c r="H257" s="180">
        <v>78.56</v>
      </c>
      <c r="I257" s="180">
        <f t="shared" si="64"/>
        <v>98.2</v>
      </c>
      <c r="J257" s="181">
        <f t="shared" si="69"/>
        <v>294.60000000000002</v>
      </c>
      <c r="K257" s="180"/>
      <c r="L257" s="180">
        <f t="shared" si="71"/>
        <v>0</v>
      </c>
      <c r="M257" s="181">
        <f t="shared" si="70"/>
        <v>0</v>
      </c>
      <c r="N257" s="28"/>
    </row>
    <row r="258" spans="2:14" ht="45" x14ac:dyDescent="0.25">
      <c r="B258" s="177" t="s">
        <v>532</v>
      </c>
      <c r="C258" s="177" t="s">
        <v>260</v>
      </c>
      <c r="D258" s="177">
        <v>89707</v>
      </c>
      <c r="E258" s="178" t="s">
        <v>239</v>
      </c>
      <c r="F258" s="177" t="s">
        <v>134</v>
      </c>
      <c r="G258" s="189">
        <v>18</v>
      </c>
      <c r="H258" s="180">
        <v>55.72</v>
      </c>
      <c r="I258" s="180">
        <f t="shared" si="64"/>
        <v>69.650000000000006</v>
      </c>
      <c r="J258" s="181">
        <f t="shared" si="69"/>
        <v>1253.7</v>
      </c>
      <c r="K258" s="180"/>
      <c r="L258" s="180">
        <f t="shared" si="71"/>
        <v>0</v>
      </c>
      <c r="M258" s="181">
        <f t="shared" si="70"/>
        <v>0</v>
      </c>
      <c r="N258" s="28"/>
    </row>
    <row r="259" spans="2:14" ht="45" x14ac:dyDescent="0.25">
      <c r="B259" s="177" t="s">
        <v>533</v>
      </c>
      <c r="C259" s="177" t="s">
        <v>260</v>
      </c>
      <c r="D259" s="186">
        <v>89708</v>
      </c>
      <c r="E259" s="178" t="s">
        <v>240</v>
      </c>
      <c r="F259" s="177" t="s">
        <v>134</v>
      </c>
      <c r="G259" s="189">
        <v>4</v>
      </c>
      <c r="H259" s="180">
        <v>112.56</v>
      </c>
      <c r="I259" s="180">
        <f t="shared" si="64"/>
        <v>140.69999999999999</v>
      </c>
      <c r="J259" s="181">
        <f t="shared" ref="J259:J290" si="72">ROUND(I259*G259,2)</f>
        <v>562.79999999999995</v>
      </c>
      <c r="K259" s="180"/>
      <c r="L259" s="180">
        <f t="shared" si="71"/>
        <v>0</v>
      </c>
      <c r="M259" s="181">
        <f t="shared" ref="M259:M290" si="73">ROUND(L259*G259,2)</f>
        <v>0</v>
      </c>
      <c r="N259" s="28"/>
    </row>
    <row r="260" spans="2:14" ht="45" x14ac:dyDescent="0.25">
      <c r="B260" s="177" t="s">
        <v>534</v>
      </c>
      <c r="C260" s="177" t="s">
        <v>260</v>
      </c>
      <c r="D260" s="177">
        <v>89711</v>
      </c>
      <c r="E260" s="178" t="s">
        <v>241</v>
      </c>
      <c r="F260" s="177" t="s">
        <v>134</v>
      </c>
      <c r="G260" s="189">
        <v>31.39</v>
      </c>
      <c r="H260" s="180">
        <v>26.17</v>
      </c>
      <c r="I260" s="180">
        <f t="shared" si="64"/>
        <v>32.71</v>
      </c>
      <c r="J260" s="181">
        <f t="shared" si="72"/>
        <v>1026.77</v>
      </c>
      <c r="K260" s="180"/>
      <c r="L260" s="180">
        <f t="shared" si="71"/>
        <v>0</v>
      </c>
      <c r="M260" s="181">
        <f t="shared" si="73"/>
        <v>0</v>
      </c>
      <c r="N260" s="28"/>
    </row>
    <row r="261" spans="2:14" ht="45" x14ac:dyDescent="0.25">
      <c r="B261" s="177" t="s">
        <v>535</v>
      </c>
      <c r="C261" s="177" t="s">
        <v>260</v>
      </c>
      <c r="D261" s="177">
        <v>89712</v>
      </c>
      <c r="E261" s="178" t="s">
        <v>242</v>
      </c>
      <c r="F261" s="177" t="s">
        <v>134</v>
      </c>
      <c r="G261" s="183">
        <v>131.66</v>
      </c>
      <c r="H261" s="180">
        <v>32.03</v>
      </c>
      <c r="I261" s="180">
        <f t="shared" si="64"/>
        <v>40.04</v>
      </c>
      <c r="J261" s="181">
        <f t="shared" si="72"/>
        <v>5271.67</v>
      </c>
      <c r="K261" s="180"/>
      <c r="L261" s="180">
        <f t="shared" si="71"/>
        <v>0</v>
      </c>
      <c r="M261" s="181">
        <f t="shared" si="73"/>
        <v>0</v>
      </c>
      <c r="N261" s="28"/>
    </row>
    <row r="262" spans="2:14" ht="45" x14ac:dyDescent="0.25">
      <c r="B262" s="177" t="s">
        <v>536</v>
      </c>
      <c r="C262" s="177" t="s">
        <v>260</v>
      </c>
      <c r="D262" s="177">
        <v>89713</v>
      </c>
      <c r="E262" s="178" t="s">
        <v>537</v>
      </c>
      <c r="F262" s="177" t="s">
        <v>134</v>
      </c>
      <c r="G262" s="183">
        <v>44.01</v>
      </c>
      <c r="H262" s="180">
        <v>39.57</v>
      </c>
      <c r="I262" s="180">
        <f t="shared" si="64"/>
        <v>49.46</v>
      </c>
      <c r="J262" s="181">
        <f t="shared" si="72"/>
        <v>2176.73</v>
      </c>
      <c r="K262" s="180"/>
      <c r="L262" s="180">
        <f t="shared" si="71"/>
        <v>0</v>
      </c>
      <c r="M262" s="181">
        <f t="shared" si="73"/>
        <v>0</v>
      </c>
      <c r="N262" s="28"/>
    </row>
    <row r="263" spans="2:14" ht="45" x14ac:dyDescent="0.25">
      <c r="B263" s="177" t="s">
        <v>538</v>
      </c>
      <c r="C263" s="177" t="s">
        <v>260</v>
      </c>
      <c r="D263" s="177">
        <v>89714</v>
      </c>
      <c r="E263" s="178" t="s">
        <v>244</v>
      </c>
      <c r="F263" s="177" t="s">
        <v>134</v>
      </c>
      <c r="G263" s="183">
        <v>205.99</v>
      </c>
      <c r="H263" s="180">
        <v>44.62</v>
      </c>
      <c r="I263" s="180">
        <f t="shared" si="64"/>
        <v>55.78</v>
      </c>
      <c r="J263" s="181">
        <f t="shared" si="72"/>
        <v>11490.12</v>
      </c>
      <c r="K263" s="180"/>
      <c r="L263" s="180">
        <f t="shared" si="71"/>
        <v>0</v>
      </c>
      <c r="M263" s="181">
        <f t="shared" si="73"/>
        <v>0</v>
      </c>
      <c r="N263" s="28"/>
    </row>
    <row r="264" spans="2:14" ht="30" x14ac:dyDescent="0.25">
      <c r="B264" s="177" t="s">
        <v>539</v>
      </c>
      <c r="C264" s="177" t="s">
        <v>260</v>
      </c>
      <c r="D264" s="177">
        <v>104166</v>
      </c>
      <c r="E264" s="178" t="s">
        <v>243</v>
      </c>
      <c r="F264" s="177" t="s">
        <v>134</v>
      </c>
      <c r="G264" s="183">
        <v>63.13</v>
      </c>
      <c r="H264" s="180">
        <v>74.06</v>
      </c>
      <c r="I264" s="180">
        <f t="shared" ref="I264:I327" si="74">ROUND(H264*1.25,2)</f>
        <v>92.58</v>
      </c>
      <c r="J264" s="181">
        <f t="shared" si="72"/>
        <v>5844.58</v>
      </c>
      <c r="K264" s="180"/>
      <c r="L264" s="180">
        <f t="shared" si="71"/>
        <v>0</v>
      </c>
      <c r="M264" s="181">
        <f t="shared" si="73"/>
        <v>0</v>
      </c>
      <c r="N264" s="28"/>
    </row>
    <row r="265" spans="2:14" ht="45" x14ac:dyDescent="0.25">
      <c r="B265" s="177" t="s">
        <v>540</v>
      </c>
      <c r="C265" s="177" t="s">
        <v>260</v>
      </c>
      <c r="D265" s="177">
        <v>89726</v>
      </c>
      <c r="E265" s="178" t="s">
        <v>245</v>
      </c>
      <c r="F265" s="177" t="s">
        <v>134</v>
      </c>
      <c r="G265" s="183">
        <v>20</v>
      </c>
      <c r="H265" s="180">
        <v>12.16</v>
      </c>
      <c r="I265" s="180">
        <f t="shared" si="74"/>
        <v>15.2</v>
      </c>
      <c r="J265" s="181">
        <f t="shared" si="72"/>
        <v>304</v>
      </c>
      <c r="K265" s="180"/>
      <c r="L265" s="180">
        <f t="shared" si="71"/>
        <v>0</v>
      </c>
      <c r="M265" s="181">
        <f t="shared" si="73"/>
        <v>0</v>
      </c>
      <c r="N265" s="28"/>
    </row>
    <row r="266" spans="2:14" ht="45" x14ac:dyDescent="0.25">
      <c r="B266" s="177" t="s">
        <v>541</v>
      </c>
      <c r="C266" s="177" t="s">
        <v>260</v>
      </c>
      <c r="D266" s="177">
        <v>89732</v>
      </c>
      <c r="E266" s="178" t="s">
        <v>246</v>
      </c>
      <c r="F266" s="177" t="s">
        <v>134</v>
      </c>
      <c r="G266" s="183">
        <v>34</v>
      </c>
      <c r="H266" s="180">
        <v>16.760000000000002</v>
      </c>
      <c r="I266" s="180">
        <f t="shared" si="74"/>
        <v>20.95</v>
      </c>
      <c r="J266" s="181">
        <f t="shared" si="72"/>
        <v>712.3</v>
      </c>
      <c r="K266" s="180"/>
      <c r="L266" s="180">
        <f t="shared" si="71"/>
        <v>0</v>
      </c>
      <c r="M266" s="181">
        <f t="shared" si="73"/>
        <v>0</v>
      </c>
      <c r="N266" s="28"/>
    </row>
    <row r="267" spans="2:14" ht="45" x14ac:dyDescent="0.25">
      <c r="B267" s="177" t="s">
        <v>542</v>
      </c>
      <c r="C267" s="177" t="s">
        <v>260</v>
      </c>
      <c r="D267" s="186">
        <v>89739</v>
      </c>
      <c r="E267" s="178" t="s">
        <v>543</v>
      </c>
      <c r="F267" s="177" t="s">
        <v>134</v>
      </c>
      <c r="G267" s="183">
        <v>6</v>
      </c>
      <c r="H267" s="180">
        <v>24.34</v>
      </c>
      <c r="I267" s="180">
        <f t="shared" si="74"/>
        <v>30.43</v>
      </c>
      <c r="J267" s="181">
        <f t="shared" si="72"/>
        <v>182.58</v>
      </c>
      <c r="K267" s="180"/>
      <c r="L267" s="180">
        <f t="shared" si="71"/>
        <v>0</v>
      </c>
      <c r="M267" s="181">
        <f t="shared" si="73"/>
        <v>0</v>
      </c>
      <c r="N267" s="28"/>
    </row>
    <row r="268" spans="2:14" ht="45" x14ac:dyDescent="0.25">
      <c r="B268" s="177" t="s">
        <v>544</v>
      </c>
      <c r="C268" s="177" t="s">
        <v>260</v>
      </c>
      <c r="D268" s="177">
        <v>89746</v>
      </c>
      <c r="E268" s="178" t="s">
        <v>247</v>
      </c>
      <c r="F268" s="177" t="s">
        <v>134</v>
      </c>
      <c r="G268" s="183">
        <v>29</v>
      </c>
      <c r="H268" s="180">
        <v>29.06</v>
      </c>
      <c r="I268" s="180">
        <f t="shared" si="74"/>
        <v>36.33</v>
      </c>
      <c r="J268" s="181">
        <f t="shared" si="72"/>
        <v>1053.57</v>
      </c>
      <c r="K268" s="180"/>
      <c r="L268" s="180">
        <f t="shared" si="71"/>
        <v>0</v>
      </c>
      <c r="M268" s="181">
        <f t="shared" si="73"/>
        <v>0</v>
      </c>
      <c r="N268" s="28"/>
    </row>
    <row r="269" spans="2:14" ht="45" x14ac:dyDescent="0.25">
      <c r="B269" s="177" t="s">
        <v>545</v>
      </c>
      <c r="C269" s="177" t="s">
        <v>260</v>
      </c>
      <c r="D269" s="177">
        <v>89724</v>
      </c>
      <c r="E269" s="178" t="s">
        <v>248</v>
      </c>
      <c r="F269" s="177" t="s">
        <v>134</v>
      </c>
      <c r="G269" s="183">
        <v>38</v>
      </c>
      <c r="H269" s="180">
        <v>11.95</v>
      </c>
      <c r="I269" s="180">
        <f t="shared" si="74"/>
        <v>14.94</v>
      </c>
      <c r="J269" s="181">
        <f t="shared" si="72"/>
        <v>567.72</v>
      </c>
      <c r="K269" s="180"/>
      <c r="L269" s="180">
        <f t="shared" si="71"/>
        <v>0</v>
      </c>
      <c r="M269" s="181">
        <f t="shared" si="73"/>
        <v>0</v>
      </c>
      <c r="N269" s="28"/>
    </row>
    <row r="270" spans="2:14" ht="45" x14ac:dyDescent="0.25">
      <c r="B270" s="177" t="s">
        <v>546</v>
      </c>
      <c r="C270" s="177" t="s">
        <v>260</v>
      </c>
      <c r="D270" s="186">
        <v>89731</v>
      </c>
      <c r="E270" s="178" t="s">
        <v>249</v>
      </c>
      <c r="F270" s="177" t="s">
        <v>134</v>
      </c>
      <c r="G270" s="183">
        <v>42</v>
      </c>
      <c r="H270" s="180">
        <v>16.09</v>
      </c>
      <c r="I270" s="180">
        <f t="shared" si="74"/>
        <v>20.11</v>
      </c>
      <c r="J270" s="181">
        <f t="shared" si="72"/>
        <v>844.62</v>
      </c>
      <c r="K270" s="180"/>
      <c r="L270" s="180">
        <f t="shared" si="71"/>
        <v>0</v>
      </c>
      <c r="M270" s="181">
        <f t="shared" si="73"/>
        <v>0</v>
      </c>
      <c r="N270" s="28"/>
    </row>
    <row r="271" spans="2:14" ht="45" x14ac:dyDescent="0.25">
      <c r="B271" s="177" t="s">
        <v>547</v>
      </c>
      <c r="C271" s="177" t="s">
        <v>260</v>
      </c>
      <c r="D271" s="177">
        <v>89737</v>
      </c>
      <c r="E271" s="178" t="s">
        <v>548</v>
      </c>
      <c r="F271" s="177" t="s">
        <v>134</v>
      </c>
      <c r="G271" s="183">
        <v>4</v>
      </c>
      <c r="H271" s="180">
        <v>23.43</v>
      </c>
      <c r="I271" s="180">
        <f t="shared" si="74"/>
        <v>29.29</v>
      </c>
      <c r="J271" s="181">
        <f t="shared" si="72"/>
        <v>117.16</v>
      </c>
      <c r="K271" s="180"/>
      <c r="L271" s="180">
        <f t="shared" si="71"/>
        <v>0</v>
      </c>
      <c r="M271" s="181">
        <f t="shared" si="73"/>
        <v>0</v>
      </c>
      <c r="N271" s="28"/>
    </row>
    <row r="272" spans="2:14" ht="45" x14ac:dyDescent="0.25">
      <c r="B272" s="177" t="s">
        <v>549</v>
      </c>
      <c r="C272" s="177" t="s">
        <v>260</v>
      </c>
      <c r="D272" s="186">
        <v>89744</v>
      </c>
      <c r="E272" s="178" t="s">
        <v>250</v>
      </c>
      <c r="F272" s="177" t="s">
        <v>134</v>
      </c>
      <c r="G272" s="183">
        <v>24</v>
      </c>
      <c r="H272" s="180">
        <v>28.29</v>
      </c>
      <c r="I272" s="180">
        <f t="shared" si="74"/>
        <v>35.36</v>
      </c>
      <c r="J272" s="181">
        <f t="shared" si="72"/>
        <v>848.64</v>
      </c>
      <c r="K272" s="180"/>
      <c r="L272" s="180">
        <f t="shared" si="71"/>
        <v>0</v>
      </c>
      <c r="M272" s="181">
        <f t="shared" si="73"/>
        <v>0</v>
      </c>
      <c r="N272" s="28"/>
    </row>
    <row r="273" spans="2:14" ht="45" x14ac:dyDescent="0.25">
      <c r="B273" s="177" t="s">
        <v>550</v>
      </c>
      <c r="C273" s="177" t="s">
        <v>260</v>
      </c>
      <c r="D273" s="186">
        <v>89785</v>
      </c>
      <c r="E273" s="178" t="s">
        <v>251</v>
      </c>
      <c r="F273" s="177" t="s">
        <v>134</v>
      </c>
      <c r="G273" s="183">
        <v>8</v>
      </c>
      <c r="H273" s="180">
        <v>27.49</v>
      </c>
      <c r="I273" s="180">
        <f t="shared" si="74"/>
        <v>34.36</v>
      </c>
      <c r="J273" s="181">
        <f t="shared" si="72"/>
        <v>274.88</v>
      </c>
      <c r="K273" s="180"/>
      <c r="L273" s="180">
        <f t="shared" si="71"/>
        <v>0</v>
      </c>
      <c r="M273" s="181">
        <f t="shared" si="73"/>
        <v>0</v>
      </c>
      <c r="N273" s="28"/>
    </row>
    <row r="274" spans="2:14" ht="60" x14ac:dyDescent="0.25">
      <c r="B274" s="177" t="s">
        <v>551</v>
      </c>
      <c r="C274" s="177" t="s">
        <v>260</v>
      </c>
      <c r="D274" s="186">
        <v>104343</v>
      </c>
      <c r="E274" s="178" t="s">
        <v>552</v>
      </c>
      <c r="F274" s="177" t="s">
        <v>134</v>
      </c>
      <c r="G274" s="183">
        <v>7</v>
      </c>
      <c r="H274" s="180">
        <v>34.520000000000003</v>
      </c>
      <c r="I274" s="180">
        <f t="shared" si="74"/>
        <v>43.15</v>
      </c>
      <c r="J274" s="181">
        <f t="shared" si="72"/>
        <v>302.05</v>
      </c>
      <c r="K274" s="180"/>
      <c r="L274" s="180">
        <f t="shared" si="71"/>
        <v>0</v>
      </c>
      <c r="M274" s="181">
        <f t="shared" si="73"/>
        <v>0</v>
      </c>
      <c r="N274" s="28"/>
    </row>
    <row r="275" spans="2:14" ht="45" x14ac:dyDescent="0.25">
      <c r="B275" s="177" t="s">
        <v>553</v>
      </c>
      <c r="C275" s="177" t="s">
        <v>260</v>
      </c>
      <c r="D275" s="186">
        <v>89795</v>
      </c>
      <c r="E275" s="178" t="s">
        <v>554</v>
      </c>
      <c r="F275" s="177" t="s">
        <v>134</v>
      </c>
      <c r="G275" s="183">
        <v>2</v>
      </c>
      <c r="H275" s="180">
        <v>40.96</v>
      </c>
      <c r="I275" s="180">
        <f t="shared" si="74"/>
        <v>51.2</v>
      </c>
      <c r="J275" s="181">
        <f t="shared" si="72"/>
        <v>102.4</v>
      </c>
      <c r="K275" s="180"/>
      <c r="L275" s="180">
        <f t="shared" si="71"/>
        <v>0</v>
      </c>
      <c r="M275" s="181">
        <f t="shared" si="73"/>
        <v>0</v>
      </c>
      <c r="N275" s="28"/>
    </row>
    <row r="276" spans="2:14" ht="60" x14ac:dyDescent="0.25">
      <c r="B276" s="177" t="s">
        <v>555</v>
      </c>
      <c r="C276" s="177" t="s">
        <v>260</v>
      </c>
      <c r="D276" s="186">
        <v>104345</v>
      </c>
      <c r="E276" s="178" t="s">
        <v>254</v>
      </c>
      <c r="F276" s="177" t="s">
        <v>134</v>
      </c>
      <c r="G276" s="183">
        <v>14</v>
      </c>
      <c r="H276" s="180">
        <v>42.95</v>
      </c>
      <c r="I276" s="180">
        <f t="shared" si="74"/>
        <v>53.69</v>
      </c>
      <c r="J276" s="181">
        <f t="shared" si="72"/>
        <v>751.66</v>
      </c>
      <c r="K276" s="180"/>
      <c r="L276" s="180">
        <f t="shared" si="71"/>
        <v>0</v>
      </c>
      <c r="M276" s="181">
        <f t="shared" si="73"/>
        <v>0</v>
      </c>
      <c r="N276" s="28"/>
    </row>
    <row r="277" spans="2:14" ht="60" x14ac:dyDescent="0.25">
      <c r="B277" s="177" t="s">
        <v>556</v>
      </c>
      <c r="C277" s="177" t="s">
        <v>260</v>
      </c>
      <c r="D277" s="186">
        <v>104347</v>
      </c>
      <c r="E277" s="178" t="s">
        <v>557</v>
      </c>
      <c r="F277" s="177" t="s">
        <v>134</v>
      </c>
      <c r="G277" s="183">
        <v>2</v>
      </c>
      <c r="H277" s="180">
        <v>47.6</v>
      </c>
      <c r="I277" s="180">
        <f t="shared" si="74"/>
        <v>59.5</v>
      </c>
      <c r="J277" s="181">
        <f t="shared" si="72"/>
        <v>119</v>
      </c>
      <c r="K277" s="180"/>
      <c r="L277" s="180">
        <f t="shared" si="71"/>
        <v>0</v>
      </c>
      <c r="M277" s="181">
        <f t="shared" si="73"/>
        <v>0</v>
      </c>
      <c r="N277" s="28"/>
    </row>
    <row r="278" spans="2:14" ht="45" x14ac:dyDescent="0.25">
      <c r="B278" s="177" t="s">
        <v>558</v>
      </c>
      <c r="C278" s="177" t="s">
        <v>260</v>
      </c>
      <c r="D278" s="186">
        <v>89797</v>
      </c>
      <c r="E278" s="178" t="s">
        <v>252</v>
      </c>
      <c r="F278" s="177" t="s">
        <v>134</v>
      </c>
      <c r="G278" s="183">
        <v>5</v>
      </c>
      <c r="H278" s="180">
        <v>51</v>
      </c>
      <c r="I278" s="180">
        <f t="shared" si="74"/>
        <v>63.75</v>
      </c>
      <c r="J278" s="181">
        <f t="shared" si="72"/>
        <v>318.75</v>
      </c>
      <c r="K278" s="180"/>
      <c r="L278" s="180">
        <f t="shared" si="71"/>
        <v>0</v>
      </c>
      <c r="M278" s="181">
        <f t="shared" si="73"/>
        <v>0</v>
      </c>
      <c r="N278" s="28"/>
    </row>
    <row r="279" spans="2:14" ht="45" x14ac:dyDescent="0.25">
      <c r="B279" s="177" t="s">
        <v>559</v>
      </c>
      <c r="C279" s="177" t="s">
        <v>260</v>
      </c>
      <c r="D279" s="186">
        <v>102711</v>
      </c>
      <c r="E279" s="178" t="s">
        <v>560</v>
      </c>
      <c r="F279" s="177" t="s">
        <v>134</v>
      </c>
      <c r="G279" s="183">
        <v>2</v>
      </c>
      <c r="H279" s="180">
        <v>85.04</v>
      </c>
      <c r="I279" s="180">
        <f t="shared" si="74"/>
        <v>106.3</v>
      </c>
      <c r="J279" s="181">
        <f t="shared" si="72"/>
        <v>212.6</v>
      </c>
      <c r="K279" s="180"/>
      <c r="L279" s="180">
        <f t="shared" si="71"/>
        <v>0</v>
      </c>
      <c r="M279" s="181">
        <f t="shared" si="73"/>
        <v>0</v>
      </c>
      <c r="N279" s="28"/>
    </row>
    <row r="280" spans="2:14" ht="45" x14ac:dyDescent="0.25">
      <c r="B280" s="177" t="s">
        <v>561</v>
      </c>
      <c r="C280" s="177" t="s">
        <v>260</v>
      </c>
      <c r="D280" s="186">
        <v>104174</v>
      </c>
      <c r="E280" s="178" t="s">
        <v>562</v>
      </c>
      <c r="F280" s="177" t="s">
        <v>134</v>
      </c>
      <c r="G280" s="183">
        <v>2</v>
      </c>
      <c r="H280" s="180">
        <v>174.14</v>
      </c>
      <c r="I280" s="180">
        <f t="shared" si="74"/>
        <v>217.68</v>
      </c>
      <c r="J280" s="181">
        <f t="shared" si="72"/>
        <v>435.36</v>
      </c>
      <c r="K280" s="180"/>
      <c r="L280" s="180">
        <f t="shared" si="71"/>
        <v>0</v>
      </c>
      <c r="M280" s="181">
        <f t="shared" si="73"/>
        <v>0</v>
      </c>
      <c r="N280" s="28"/>
    </row>
    <row r="281" spans="2:14" ht="45" x14ac:dyDescent="0.25">
      <c r="B281" s="177" t="s">
        <v>563</v>
      </c>
      <c r="C281" s="177" t="s">
        <v>260</v>
      </c>
      <c r="D281" s="177">
        <v>89784</v>
      </c>
      <c r="E281" s="178" t="s">
        <v>253</v>
      </c>
      <c r="F281" s="177" t="s">
        <v>134</v>
      </c>
      <c r="G281" s="183">
        <v>21</v>
      </c>
      <c r="H281" s="180">
        <v>25.31</v>
      </c>
      <c r="I281" s="180">
        <f t="shared" si="74"/>
        <v>31.64</v>
      </c>
      <c r="J281" s="181">
        <f t="shared" si="72"/>
        <v>664.44</v>
      </c>
      <c r="K281" s="180"/>
      <c r="L281" s="180">
        <f t="shared" si="71"/>
        <v>0</v>
      </c>
      <c r="M281" s="181">
        <f t="shared" si="73"/>
        <v>0</v>
      </c>
      <c r="N281" s="28"/>
    </row>
    <row r="282" spans="2:14" ht="45" x14ac:dyDescent="0.25">
      <c r="B282" s="177" t="s">
        <v>564</v>
      </c>
      <c r="C282" s="177" t="s">
        <v>260</v>
      </c>
      <c r="D282" s="177">
        <v>89786</v>
      </c>
      <c r="E282" s="178" t="s">
        <v>565</v>
      </c>
      <c r="F282" s="177" t="s">
        <v>134</v>
      </c>
      <c r="G282" s="183">
        <v>3</v>
      </c>
      <c r="H282" s="180">
        <v>39.04</v>
      </c>
      <c r="I282" s="180">
        <f t="shared" si="74"/>
        <v>48.8</v>
      </c>
      <c r="J282" s="181">
        <f t="shared" si="72"/>
        <v>146.4</v>
      </c>
      <c r="K282" s="180"/>
      <c r="L282" s="180">
        <f t="shared" si="71"/>
        <v>0</v>
      </c>
      <c r="M282" s="181">
        <f t="shared" si="73"/>
        <v>0</v>
      </c>
      <c r="N282" s="28"/>
    </row>
    <row r="283" spans="2:14" ht="45" x14ac:dyDescent="0.25">
      <c r="B283" s="177" t="s">
        <v>566</v>
      </c>
      <c r="C283" s="177" t="s">
        <v>260</v>
      </c>
      <c r="D283" s="177">
        <v>89549</v>
      </c>
      <c r="E283" s="178" t="s">
        <v>567</v>
      </c>
      <c r="F283" s="177" t="s">
        <v>134</v>
      </c>
      <c r="G283" s="183">
        <v>6</v>
      </c>
      <c r="H283" s="180">
        <v>17.64</v>
      </c>
      <c r="I283" s="180">
        <f t="shared" si="74"/>
        <v>22.05</v>
      </c>
      <c r="J283" s="181">
        <f t="shared" si="72"/>
        <v>132.30000000000001</v>
      </c>
      <c r="K283" s="180"/>
      <c r="L283" s="180">
        <f t="shared" si="71"/>
        <v>0</v>
      </c>
      <c r="M283" s="181">
        <f t="shared" si="73"/>
        <v>0</v>
      </c>
      <c r="N283" s="28"/>
    </row>
    <row r="284" spans="2:14" ht="45" x14ac:dyDescent="0.25">
      <c r="B284" s="177" t="s">
        <v>568</v>
      </c>
      <c r="C284" s="177" t="s">
        <v>260</v>
      </c>
      <c r="D284" s="177">
        <v>89557</v>
      </c>
      <c r="E284" s="178" t="s">
        <v>255</v>
      </c>
      <c r="F284" s="177" t="s">
        <v>134</v>
      </c>
      <c r="G284" s="183">
        <v>1</v>
      </c>
      <c r="H284" s="180">
        <v>29.44</v>
      </c>
      <c r="I284" s="180">
        <f t="shared" si="74"/>
        <v>36.799999999999997</v>
      </c>
      <c r="J284" s="181">
        <f t="shared" si="72"/>
        <v>36.799999999999997</v>
      </c>
      <c r="K284" s="180"/>
      <c r="L284" s="180">
        <f t="shared" si="71"/>
        <v>0</v>
      </c>
      <c r="M284" s="181">
        <f t="shared" si="73"/>
        <v>0</v>
      </c>
      <c r="N284" s="28"/>
    </row>
    <row r="285" spans="2:14" ht="60" x14ac:dyDescent="0.25">
      <c r="B285" s="177" t="s">
        <v>569</v>
      </c>
      <c r="C285" s="177" t="s">
        <v>260</v>
      </c>
      <c r="D285" s="177">
        <v>104341</v>
      </c>
      <c r="E285" s="178" t="s">
        <v>256</v>
      </c>
      <c r="F285" s="177" t="s">
        <v>134</v>
      </c>
      <c r="G285" s="183">
        <v>1</v>
      </c>
      <c r="H285" s="180">
        <v>11.52</v>
      </c>
      <c r="I285" s="180">
        <f t="shared" si="74"/>
        <v>14.4</v>
      </c>
      <c r="J285" s="181">
        <f t="shared" si="72"/>
        <v>14.4</v>
      </c>
      <c r="K285" s="180"/>
      <c r="L285" s="180">
        <f t="shared" si="71"/>
        <v>0</v>
      </c>
      <c r="M285" s="181">
        <f t="shared" si="73"/>
        <v>0</v>
      </c>
      <c r="N285" s="28"/>
    </row>
    <row r="286" spans="2:14" ht="60" x14ac:dyDescent="0.25">
      <c r="B286" s="177" t="s">
        <v>570</v>
      </c>
      <c r="C286" s="177" t="s">
        <v>260</v>
      </c>
      <c r="D286" s="177">
        <v>91170</v>
      </c>
      <c r="E286" s="178" t="s">
        <v>258</v>
      </c>
      <c r="F286" s="177" t="s">
        <v>27</v>
      </c>
      <c r="G286" s="183">
        <v>117.07000000000002</v>
      </c>
      <c r="H286" s="180">
        <v>12.87</v>
      </c>
      <c r="I286" s="180">
        <f t="shared" si="74"/>
        <v>16.09</v>
      </c>
      <c r="J286" s="181">
        <f t="shared" si="72"/>
        <v>1883.66</v>
      </c>
      <c r="K286" s="180"/>
      <c r="L286" s="180">
        <f t="shared" si="71"/>
        <v>0</v>
      </c>
      <c r="M286" s="181">
        <f t="shared" si="73"/>
        <v>0</v>
      </c>
      <c r="N286" s="28"/>
    </row>
    <row r="287" spans="2:14" ht="75" x14ac:dyDescent="0.25">
      <c r="B287" s="177" t="s">
        <v>571</v>
      </c>
      <c r="C287" s="177" t="s">
        <v>260</v>
      </c>
      <c r="D287" s="177">
        <v>91171</v>
      </c>
      <c r="E287" s="178" t="s">
        <v>259</v>
      </c>
      <c r="F287" s="177" t="s">
        <v>27</v>
      </c>
      <c r="G287" s="183">
        <v>81.44</v>
      </c>
      <c r="H287" s="180">
        <v>20.69</v>
      </c>
      <c r="I287" s="180">
        <f t="shared" si="74"/>
        <v>25.86</v>
      </c>
      <c r="J287" s="181">
        <f t="shared" si="72"/>
        <v>2106.04</v>
      </c>
      <c r="K287" s="180"/>
      <c r="L287" s="180">
        <f t="shared" si="71"/>
        <v>0</v>
      </c>
      <c r="M287" s="181">
        <f t="shared" si="73"/>
        <v>0</v>
      </c>
      <c r="N287" s="28"/>
    </row>
    <row r="288" spans="2:14" ht="75" x14ac:dyDescent="0.25">
      <c r="B288" s="177" t="s">
        <v>572</v>
      </c>
      <c r="C288" s="177" t="s">
        <v>260</v>
      </c>
      <c r="D288" s="177">
        <v>91172</v>
      </c>
      <c r="E288" s="178" t="s">
        <v>573</v>
      </c>
      <c r="F288" s="177" t="s">
        <v>27</v>
      </c>
      <c r="G288" s="183">
        <v>29.42</v>
      </c>
      <c r="H288" s="180">
        <v>23.79</v>
      </c>
      <c r="I288" s="180">
        <f t="shared" si="74"/>
        <v>29.74</v>
      </c>
      <c r="J288" s="181">
        <f t="shared" si="72"/>
        <v>874.95</v>
      </c>
      <c r="K288" s="180"/>
      <c r="L288" s="180">
        <f t="shared" si="71"/>
        <v>0</v>
      </c>
      <c r="M288" s="181">
        <f t="shared" si="73"/>
        <v>0</v>
      </c>
      <c r="N288" s="28"/>
    </row>
    <row r="289" spans="2:14" ht="75" x14ac:dyDescent="0.25">
      <c r="B289" s="177" t="s">
        <v>574</v>
      </c>
      <c r="C289" s="177" t="s">
        <v>260</v>
      </c>
      <c r="D289" s="177">
        <v>91173</v>
      </c>
      <c r="E289" s="178" t="s">
        <v>575</v>
      </c>
      <c r="F289" s="177" t="s">
        <v>27</v>
      </c>
      <c r="G289" s="183">
        <v>36.04</v>
      </c>
      <c r="H289" s="180">
        <v>4.8</v>
      </c>
      <c r="I289" s="180">
        <f t="shared" si="74"/>
        <v>6</v>
      </c>
      <c r="J289" s="181">
        <f t="shared" si="72"/>
        <v>216.24</v>
      </c>
      <c r="K289" s="180"/>
      <c r="L289" s="180">
        <f t="shared" si="71"/>
        <v>0</v>
      </c>
      <c r="M289" s="181">
        <f t="shared" si="73"/>
        <v>0</v>
      </c>
      <c r="N289" s="28"/>
    </row>
    <row r="290" spans="2:14" ht="75" x14ac:dyDescent="0.25">
      <c r="B290" s="177" t="s">
        <v>576</v>
      </c>
      <c r="C290" s="177" t="s">
        <v>260</v>
      </c>
      <c r="D290" s="177">
        <v>91174</v>
      </c>
      <c r="E290" s="178" t="s">
        <v>257</v>
      </c>
      <c r="F290" s="177" t="s">
        <v>27</v>
      </c>
      <c r="G290" s="183">
        <v>33.199999999999996</v>
      </c>
      <c r="H290" s="180">
        <v>8.26</v>
      </c>
      <c r="I290" s="180">
        <f t="shared" si="74"/>
        <v>10.33</v>
      </c>
      <c r="J290" s="181">
        <f t="shared" si="72"/>
        <v>342.96</v>
      </c>
      <c r="K290" s="180"/>
      <c r="L290" s="180">
        <f t="shared" si="71"/>
        <v>0</v>
      </c>
      <c r="M290" s="181">
        <f t="shared" si="73"/>
        <v>0</v>
      </c>
      <c r="N290" s="28"/>
    </row>
    <row r="291" spans="2:14" ht="75" x14ac:dyDescent="0.25">
      <c r="B291" s="177" t="s">
        <v>577</v>
      </c>
      <c r="C291" s="177" t="s">
        <v>260</v>
      </c>
      <c r="D291" s="177">
        <v>91175</v>
      </c>
      <c r="E291" s="178" t="s">
        <v>578</v>
      </c>
      <c r="F291" s="177" t="s">
        <v>27</v>
      </c>
      <c r="G291" s="183">
        <v>98.55</v>
      </c>
      <c r="H291" s="180">
        <v>12.84</v>
      </c>
      <c r="I291" s="180">
        <f t="shared" si="74"/>
        <v>16.05</v>
      </c>
      <c r="J291" s="181">
        <f t="shared" ref="J291:J322" si="75">ROUND(I291*G291,2)</f>
        <v>1581.73</v>
      </c>
      <c r="K291" s="180"/>
      <c r="L291" s="180">
        <f t="shared" si="71"/>
        <v>0</v>
      </c>
      <c r="M291" s="181">
        <f t="shared" ref="M291:M322" si="76">ROUND(L291*G291,2)</f>
        <v>0</v>
      </c>
      <c r="N291" s="28"/>
    </row>
    <row r="292" spans="2:14" ht="30" x14ac:dyDescent="0.25">
      <c r="B292" s="177" t="s">
        <v>579</v>
      </c>
      <c r="C292" s="177" t="s">
        <v>170</v>
      </c>
      <c r="D292" s="177" t="s">
        <v>46</v>
      </c>
      <c r="E292" s="178" t="s">
        <v>47</v>
      </c>
      <c r="F292" s="177" t="s">
        <v>18</v>
      </c>
      <c r="G292" s="183">
        <v>13.72</v>
      </c>
      <c r="H292" s="180">
        <v>868.97</v>
      </c>
      <c r="I292" s="180">
        <f t="shared" si="74"/>
        <v>1086.21</v>
      </c>
      <c r="J292" s="181">
        <f t="shared" si="75"/>
        <v>14902.8</v>
      </c>
      <c r="K292" s="180"/>
      <c r="L292" s="180">
        <f t="shared" si="71"/>
        <v>0</v>
      </c>
      <c r="M292" s="181">
        <f t="shared" si="76"/>
        <v>0</v>
      </c>
      <c r="N292" s="28"/>
    </row>
    <row r="293" spans="2:14" ht="45" x14ac:dyDescent="0.25">
      <c r="B293" s="177" t="s">
        <v>580</v>
      </c>
      <c r="C293" s="177" t="s">
        <v>260</v>
      </c>
      <c r="D293" s="177">
        <v>86935</v>
      </c>
      <c r="E293" s="178" t="s">
        <v>581</v>
      </c>
      <c r="F293" s="177" t="s">
        <v>20</v>
      </c>
      <c r="G293" s="183">
        <v>7</v>
      </c>
      <c r="H293" s="180">
        <v>289.2</v>
      </c>
      <c r="I293" s="180">
        <f t="shared" si="74"/>
        <v>361.5</v>
      </c>
      <c r="J293" s="181">
        <f t="shared" si="75"/>
        <v>2530.5</v>
      </c>
      <c r="K293" s="180"/>
      <c r="L293" s="180">
        <f t="shared" si="71"/>
        <v>0</v>
      </c>
      <c r="M293" s="181">
        <f t="shared" si="76"/>
        <v>0</v>
      </c>
      <c r="N293" s="28"/>
    </row>
    <row r="294" spans="2:14" ht="30" x14ac:dyDescent="0.25">
      <c r="B294" s="177" t="s">
        <v>582</v>
      </c>
      <c r="C294" s="177" t="s">
        <v>260</v>
      </c>
      <c r="D294" s="177">
        <v>86874</v>
      </c>
      <c r="E294" s="178" t="s">
        <v>583</v>
      </c>
      <c r="F294" s="177" t="s">
        <v>20</v>
      </c>
      <c r="G294" s="183">
        <v>1</v>
      </c>
      <c r="H294" s="180">
        <v>512.61</v>
      </c>
      <c r="I294" s="180">
        <f t="shared" si="74"/>
        <v>640.76</v>
      </c>
      <c r="J294" s="181">
        <f t="shared" si="75"/>
        <v>640.76</v>
      </c>
      <c r="K294" s="180"/>
      <c r="L294" s="180">
        <f t="shared" si="71"/>
        <v>0</v>
      </c>
      <c r="M294" s="181">
        <f t="shared" si="76"/>
        <v>0</v>
      </c>
      <c r="N294" s="28"/>
    </row>
    <row r="295" spans="2:14" ht="45" x14ac:dyDescent="0.25">
      <c r="B295" s="177" t="s">
        <v>584</v>
      </c>
      <c r="C295" s="177" t="s">
        <v>260</v>
      </c>
      <c r="D295" s="177">
        <v>86937</v>
      </c>
      <c r="E295" s="178" t="s">
        <v>585</v>
      </c>
      <c r="F295" s="177" t="s">
        <v>20</v>
      </c>
      <c r="G295" s="183">
        <v>2</v>
      </c>
      <c r="H295" s="180">
        <v>234.05</v>
      </c>
      <c r="I295" s="180">
        <f t="shared" si="74"/>
        <v>292.56</v>
      </c>
      <c r="J295" s="181">
        <f t="shared" si="75"/>
        <v>585.12</v>
      </c>
      <c r="K295" s="180"/>
      <c r="L295" s="180">
        <f t="shared" ref="L295:L358" si="77">ROUND(K295*1.25,2)</f>
        <v>0</v>
      </c>
      <c r="M295" s="181">
        <f t="shared" si="76"/>
        <v>0</v>
      </c>
      <c r="N295" s="28"/>
    </row>
    <row r="296" spans="2:14" ht="45" x14ac:dyDescent="0.25">
      <c r="B296" s="177" t="s">
        <v>586</v>
      </c>
      <c r="C296" s="177" t="s">
        <v>260</v>
      </c>
      <c r="D296" s="177">
        <v>86904</v>
      </c>
      <c r="E296" s="178" t="s">
        <v>587</v>
      </c>
      <c r="F296" s="177" t="s">
        <v>20</v>
      </c>
      <c r="G296" s="183">
        <v>15</v>
      </c>
      <c r="H296" s="180">
        <v>151.94</v>
      </c>
      <c r="I296" s="180">
        <f t="shared" si="74"/>
        <v>189.93</v>
      </c>
      <c r="J296" s="181">
        <f t="shared" si="75"/>
        <v>2848.95</v>
      </c>
      <c r="K296" s="180"/>
      <c r="L296" s="180">
        <f t="shared" si="77"/>
        <v>0</v>
      </c>
      <c r="M296" s="181">
        <f t="shared" si="76"/>
        <v>0</v>
      </c>
      <c r="N296" s="28"/>
    </row>
    <row r="297" spans="2:14" ht="45" x14ac:dyDescent="0.25">
      <c r="B297" s="177" t="s">
        <v>588</v>
      </c>
      <c r="C297" s="177" t="s">
        <v>260</v>
      </c>
      <c r="D297" s="177">
        <v>86910</v>
      </c>
      <c r="E297" s="178" t="s">
        <v>589</v>
      </c>
      <c r="F297" s="177" t="s">
        <v>20</v>
      </c>
      <c r="G297" s="183">
        <v>7</v>
      </c>
      <c r="H297" s="180">
        <v>114.3</v>
      </c>
      <c r="I297" s="180">
        <f t="shared" si="74"/>
        <v>142.88</v>
      </c>
      <c r="J297" s="181">
        <f t="shared" si="75"/>
        <v>1000.16</v>
      </c>
      <c r="K297" s="180"/>
      <c r="L297" s="180">
        <f t="shared" si="77"/>
        <v>0</v>
      </c>
      <c r="M297" s="181">
        <f t="shared" si="76"/>
        <v>0</v>
      </c>
      <c r="N297" s="28"/>
    </row>
    <row r="298" spans="2:14" ht="30" x14ac:dyDescent="0.25">
      <c r="B298" s="177" t="s">
        <v>590</v>
      </c>
      <c r="C298" s="177" t="s">
        <v>260</v>
      </c>
      <c r="D298" s="177">
        <v>86913</v>
      </c>
      <c r="E298" s="178" t="s">
        <v>366</v>
      </c>
      <c r="F298" s="177" t="s">
        <v>20</v>
      </c>
      <c r="G298" s="183">
        <v>1</v>
      </c>
      <c r="H298" s="180">
        <v>50.78</v>
      </c>
      <c r="I298" s="180">
        <f t="shared" si="74"/>
        <v>63.48</v>
      </c>
      <c r="J298" s="181">
        <f t="shared" si="75"/>
        <v>63.48</v>
      </c>
      <c r="K298" s="180"/>
      <c r="L298" s="180">
        <f t="shared" si="77"/>
        <v>0</v>
      </c>
      <c r="M298" s="181">
        <f t="shared" si="76"/>
        <v>0</v>
      </c>
      <c r="N298" s="28"/>
    </row>
    <row r="299" spans="2:14" ht="30" x14ac:dyDescent="0.25">
      <c r="B299" s="177" t="s">
        <v>591</v>
      </c>
      <c r="C299" s="177" t="s">
        <v>260</v>
      </c>
      <c r="D299" s="186">
        <v>86888</v>
      </c>
      <c r="E299" s="178" t="s">
        <v>592</v>
      </c>
      <c r="F299" s="177" t="s">
        <v>20</v>
      </c>
      <c r="G299" s="183">
        <v>10</v>
      </c>
      <c r="H299" s="180">
        <v>497.97</v>
      </c>
      <c r="I299" s="180">
        <f t="shared" si="74"/>
        <v>622.46</v>
      </c>
      <c r="J299" s="181">
        <f t="shared" si="75"/>
        <v>6224.6</v>
      </c>
      <c r="K299" s="180"/>
      <c r="L299" s="180">
        <f t="shared" si="77"/>
        <v>0</v>
      </c>
      <c r="M299" s="181">
        <f t="shared" si="76"/>
        <v>0</v>
      </c>
      <c r="N299" s="28"/>
    </row>
    <row r="300" spans="2:14" ht="30" x14ac:dyDescent="0.25">
      <c r="B300" s="177" t="s">
        <v>593</v>
      </c>
      <c r="C300" s="177" t="s">
        <v>260</v>
      </c>
      <c r="D300" s="177">
        <v>100860</v>
      </c>
      <c r="E300" s="178" t="s">
        <v>594</v>
      </c>
      <c r="F300" s="177" t="s">
        <v>20</v>
      </c>
      <c r="G300" s="183">
        <v>3</v>
      </c>
      <c r="H300" s="184">
        <v>112.93</v>
      </c>
      <c r="I300" s="180">
        <f t="shared" si="74"/>
        <v>141.16</v>
      </c>
      <c r="J300" s="181">
        <f t="shared" si="75"/>
        <v>423.48</v>
      </c>
      <c r="K300" s="184"/>
      <c r="L300" s="180">
        <f t="shared" si="77"/>
        <v>0</v>
      </c>
      <c r="M300" s="181">
        <f t="shared" si="76"/>
        <v>0</v>
      </c>
      <c r="N300" s="28"/>
    </row>
    <row r="301" spans="2:14" x14ac:dyDescent="0.25">
      <c r="B301" s="177" t="s">
        <v>595</v>
      </c>
      <c r="C301" s="177" t="s">
        <v>198</v>
      </c>
      <c r="D301" s="177" t="s">
        <v>596</v>
      </c>
      <c r="E301" s="178" t="s">
        <v>597</v>
      </c>
      <c r="F301" s="177" t="s">
        <v>20</v>
      </c>
      <c r="G301" s="183">
        <v>1</v>
      </c>
      <c r="H301" s="184">
        <v>3949.87</v>
      </c>
      <c r="I301" s="180">
        <f t="shared" si="74"/>
        <v>4937.34</v>
      </c>
      <c r="J301" s="181">
        <f t="shared" si="75"/>
        <v>4937.34</v>
      </c>
      <c r="K301" s="184"/>
      <c r="L301" s="180">
        <f t="shared" si="77"/>
        <v>0</v>
      </c>
      <c r="M301" s="181">
        <f t="shared" si="76"/>
        <v>0</v>
      </c>
      <c r="N301" s="28"/>
    </row>
    <row r="302" spans="2:14" ht="30" x14ac:dyDescent="0.25">
      <c r="B302" s="177" t="s">
        <v>598</v>
      </c>
      <c r="C302" s="177" t="s">
        <v>260</v>
      </c>
      <c r="D302" s="177">
        <v>89378</v>
      </c>
      <c r="E302" s="178" t="s">
        <v>599</v>
      </c>
      <c r="F302" s="177" t="s">
        <v>20</v>
      </c>
      <c r="G302" s="183">
        <v>2</v>
      </c>
      <c r="H302" s="184">
        <v>8.4499999999999993</v>
      </c>
      <c r="I302" s="180">
        <f t="shared" si="74"/>
        <v>10.56</v>
      </c>
      <c r="J302" s="181">
        <f t="shared" si="75"/>
        <v>21.12</v>
      </c>
      <c r="K302" s="184"/>
      <c r="L302" s="180">
        <f t="shared" si="77"/>
        <v>0</v>
      </c>
      <c r="M302" s="181">
        <f t="shared" si="76"/>
        <v>0</v>
      </c>
      <c r="N302" s="28"/>
    </row>
    <row r="303" spans="2:14" ht="30" x14ac:dyDescent="0.25">
      <c r="B303" s="177" t="s">
        <v>600</v>
      </c>
      <c r="C303" s="177" t="s">
        <v>260</v>
      </c>
      <c r="D303" s="177">
        <v>89386</v>
      </c>
      <c r="E303" s="178" t="s">
        <v>601</v>
      </c>
      <c r="F303" s="177" t="s">
        <v>20</v>
      </c>
      <c r="G303" s="183">
        <v>1</v>
      </c>
      <c r="H303" s="184">
        <v>11.07</v>
      </c>
      <c r="I303" s="180">
        <f t="shared" si="74"/>
        <v>13.84</v>
      </c>
      <c r="J303" s="181">
        <f t="shared" si="75"/>
        <v>13.84</v>
      </c>
      <c r="K303" s="184"/>
      <c r="L303" s="180">
        <f t="shared" si="77"/>
        <v>0</v>
      </c>
      <c r="M303" s="181">
        <f t="shared" si="76"/>
        <v>0</v>
      </c>
      <c r="N303" s="28"/>
    </row>
    <row r="304" spans="2:14" ht="45" x14ac:dyDescent="0.25">
      <c r="B304" s="177" t="s">
        <v>602</v>
      </c>
      <c r="C304" s="177" t="s">
        <v>260</v>
      </c>
      <c r="D304" s="177" t="s">
        <v>603</v>
      </c>
      <c r="E304" s="178" t="s">
        <v>604</v>
      </c>
      <c r="F304" s="177" t="s">
        <v>20</v>
      </c>
      <c r="G304" s="183">
        <v>4</v>
      </c>
      <c r="H304" s="184">
        <v>37.18</v>
      </c>
      <c r="I304" s="180">
        <f t="shared" si="74"/>
        <v>46.48</v>
      </c>
      <c r="J304" s="181">
        <f t="shared" si="75"/>
        <v>185.92</v>
      </c>
      <c r="K304" s="184"/>
      <c r="L304" s="180">
        <f t="shared" si="77"/>
        <v>0</v>
      </c>
      <c r="M304" s="181">
        <f t="shared" si="76"/>
        <v>0</v>
      </c>
      <c r="N304" s="28"/>
    </row>
    <row r="305" spans="2:14" ht="45" x14ac:dyDescent="0.25">
      <c r="B305" s="177" t="s">
        <v>605</v>
      </c>
      <c r="C305" s="177" t="s">
        <v>260</v>
      </c>
      <c r="D305" s="177">
        <v>104171</v>
      </c>
      <c r="E305" s="178" t="s">
        <v>606</v>
      </c>
      <c r="F305" s="177" t="s">
        <v>20</v>
      </c>
      <c r="G305" s="183">
        <v>9</v>
      </c>
      <c r="H305" s="184">
        <v>89.62</v>
      </c>
      <c r="I305" s="180">
        <f t="shared" si="74"/>
        <v>112.03</v>
      </c>
      <c r="J305" s="181">
        <f t="shared" si="75"/>
        <v>1008.27</v>
      </c>
      <c r="K305" s="184"/>
      <c r="L305" s="180">
        <f t="shared" si="77"/>
        <v>0</v>
      </c>
      <c r="M305" s="181">
        <f t="shared" si="76"/>
        <v>0</v>
      </c>
      <c r="N305" s="28"/>
    </row>
    <row r="306" spans="2:14" x14ac:dyDescent="0.25">
      <c r="B306" s="173">
        <v>10</v>
      </c>
      <c r="C306" s="173"/>
      <c r="D306" s="173"/>
      <c r="E306" s="174" t="s">
        <v>26</v>
      </c>
      <c r="F306" s="173"/>
      <c r="G306" s="175"/>
      <c r="H306" s="176"/>
      <c r="I306" s="176"/>
      <c r="J306" s="176">
        <f>SUM(J307:J328)</f>
        <v>363683.22</v>
      </c>
      <c r="K306" s="176"/>
      <c r="L306" s="176"/>
      <c r="M306" s="176">
        <f>SUM(M307:M328)</f>
        <v>0</v>
      </c>
      <c r="N306" s="28"/>
    </row>
    <row r="307" spans="2:14" ht="90" x14ac:dyDescent="0.25">
      <c r="B307" s="177" t="s">
        <v>288</v>
      </c>
      <c r="C307" s="177" t="s">
        <v>198</v>
      </c>
      <c r="D307" s="177" t="s">
        <v>162</v>
      </c>
      <c r="E307" s="178" t="s">
        <v>607</v>
      </c>
      <c r="F307" s="177" t="s">
        <v>134</v>
      </c>
      <c r="G307" s="183">
        <v>1</v>
      </c>
      <c r="H307" s="180">
        <v>3561.96</v>
      </c>
      <c r="I307" s="180">
        <f t="shared" si="74"/>
        <v>4452.45</v>
      </c>
      <c r="J307" s="181">
        <f t="shared" ref="J307:J328" si="78">ROUND(I307*G307,2)</f>
        <v>4452.45</v>
      </c>
      <c r="K307" s="180"/>
      <c r="L307" s="180">
        <f t="shared" si="77"/>
        <v>0</v>
      </c>
      <c r="M307" s="181">
        <f t="shared" ref="M307:M328" si="79">ROUND(L307*G307,2)</f>
        <v>0</v>
      </c>
      <c r="N307" s="28"/>
    </row>
    <row r="308" spans="2:14" ht="90" x14ac:dyDescent="0.25">
      <c r="B308" s="177" t="s">
        <v>289</v>
      </c>
      <c r="C308" s="177" t="s">
        <v>198</v>
      </c>
      <c r="D308" s="177" t="s">
        <v>163</v>
      </c>
      <c r="E308" s="178" t="s">
        <v>608</v>
      </c>
      <c r="F308" s="177" t="s">
        <v>134</v>
      </c>
      <c r="G308" s="183">
        <v>12</v>
      </c>
      <c r="H308" s="180">
        <v>3751.59</v>
      </c>
      <c r="I308" s="180">
        <f t="shared" si="74"/>
        <v>4689.49</v>
      </c>
      <c r="J308" s="181">
        <f t="shared" si="78"/>
        <v>56273.88</v>
      </c>
      <c r="K308" s="180"/>
      <c r="L308" s="180">
        <f t="shared" si="77"/>
        <v>0</v>
      </c>
      <c r="M308" s="181">
        <f t="shared" si="79"/>
        <v>0</v>
      </c>
      <c r="N308" s="28"/>
    </row>
    <row r="309" spans="2:14" ht="90" x14ac:dyDescent="0.25">
      <c r="B309" s="177" t="s">
        <v>290</v>
      </c>
      <c r="C309" s="177" t="s">
        <v>198</v>
      </c>
      <c r="D309" s="177" t="s">
        <v>164</v>
      </c>
      <c r="E309" s="178" t="s">
        <v>609</v>
      </c>
      <c r="F309" s="177" t="s">
        <v>134</v>
      </c>
      <c r="G309" s="183">
        <v>11</v>
      </c>
      <c r="H309" s="180">
        <v>4445.5</v>
      </c>
      <c r="I309" s="180">
        <f t="shared" si="74"/>
        <v>5556.88</v>
      </c>
      <c r="J309" s="181">
        <f t="shared" si="78"/>
        <v>61125.68</v>
      </c>
      <c r="K309" s="180"/>
      <c r="L309" s="180">
        <f t="shared" si="77"/>
        <v>0</v>
      </c>
      <c r="M309" s="181">
        <f t="shared" si="79"/>
        <v>0</v>
      </c>
      <c r="N309" s="28"/>
    </row>
    <row r="310" spans="2:14" ht="90" x14ac:dyDescent="0.25">
      <c r="B310" s="177" t="s">
        <v>348</v>
      </c>
      <c r="C310" s="177" t="s">
        <v>198</v>
      </c>
      <c r="D310" s="177" t="s">
        <v>165</v>
      </c>
      <c r="E310" s="178" t="s">
        <v>610</v>
      </c>
      <c r="F310" s="177" t="s">
        <v>134</v>
      </c>
      <c r="G310" s="183">
        <v>4</v>
      </c>
      <c r="H310" s="180">
        <v>6619.01</v>
      </c>
      <c r="I310" s="180">
        <f t="shared" si="74"/>
        <v>8273.76</v>
      </c>
      <c r="J310" s="181">
        <f t="shared" si="78"/>
        <v>33095.040000000001</v>
      </c>
      <c r="K310" s="180"/>
      <c r="L310" s="180">
        <f t="shared" si="77"/>
        <v>0</v>
      </c>
      <c r="M310" s="181">
        <f t="shared" si="79"/>
        <v>0</v>
      </c>
      <c r="N310" s="28"/>
    </row>
    <row r="311" spans="2:14" ht="90" x14ac:dyDescent="0.25">
      <c r="B311" s="177" t="s">
        <v>349</v>
      </c>
      <c r="C311" s="177" t="s">
        <v>198</v>
      </c>
      <c r="D311" s="177" t="s">
        <v>377</v>
      </c>
      <c r="E311" s="178" t="s">
        <v>611</v>
      </c>
      <c r="F311" s="177" t="s">
        <v>134</v>
      </c>
      <c r="G311" s="183">
        <v>1</v>
      </c>
      <c r="H311" s="180">
        <v>5802.38</v>
      </c>
      <c r="I311" s="180">
        <f t="shared" si="74"/>
        <v>7252.98</v>
      </c>
      <c r="J311" s="181">
        <f t="shared" si="78"/>
        <v>7252.98</v>
      </c>
      <c r="K311" s="180"/>
      <c r="L311" s="180">
        <f t="shared" si="77"/>
        <v>0</v>
      </c>
      <c r="M311" s="181">
        <f t="shared" si="79"/>
        <v>0</v>
      </c>
      <c r="N311" s="28"/>
    </row>
    <row r="312" spans="2:14" ht="75" x14ac:dyDescent="0.25">
      <c r="B312" s="177" t="s">
        <v>350</v>
      </c>
      <c r="C312" s="177" t="s">
        <v>198</v>
      </c>
      <c r="D312" s="177" t="s">
        <v>612</v>
      </c>
      <c r="E312" s="178" t="s">
        <v>613</v>
      </c>
      <c r="F312" s="177" t="s">
        <v>134</v>
      </c>
      <c r="G312" s="183">
        <v>1</v>
      </c>
      <c r="H312" s="180">
        <v>4527.63</v>
      </c>
      <c r="I312" s="180">
        <f t="shared" si="74"/>
        <v>5659.54</v>
      </c>
      <c r="J312" s="181">
        <f t="shared" si="78"/>
        <v>5659.54</v>
      </c>
      <c r="K312" s="180"/>
      <c r="L312" s="180">
        <f t="shared" si="77"/>
        <v>0</v>
      </c>
      <c r="M312" s="181">
        <f t="shared" si="79"/>
        <v>0</v>
      </c>
      <c r="N312" s="28"/>
    </row>
    <row r="313" spans="2:14" ht="90" x14ac:dyDescent="0.25">
      <c r="B313" s="177" t="s">
        <v>386</v>
      </c>
      <c r="C313" s="177" t="s">
        <v>198</v>
      </c>
      <c r="D313" s="177" t="s">
        <v>614</v>
      </c>
      <c r="E313" s="178" t="s">
        <v>615</v>
      </c>
      <c r="F313" s="177" t="s">
        <v>134</v>
      </c>
      <c r="G313" s="183">
        <v>1</v>
      </c>
      <c r="H313" s="180">
        <v>7053.35</v>
      </c>
      <c r="I313" s="180">
        <f t="shared" si="74"/>
        <v>8816.69</v>
      </c>
      <c r="J313" s="181">
        <f t="shared" si="78"/>
        <v>8816.69</v>
      </c>
      <c r="K313" s="180"/>
      <c r="L313" s="180">
        <f t="shared" si="77"/>
        <v>0</v>
      </c>
      <c r="M313" s="181">
        <f t="shared" si="79"/>
        <v>0</v>
      </c>
      <c r="N313" s="28"/>
    </row>
    <row r="314" spans="2:14" ht="90" x14ac:dyDescent="0.25">
      <c r="B314" s="177" t="s">
        <v>404</v>
      </c>
      <c r="C314" s="177" t="s">
        <v>198</v>
      </c>
      <c r="D314" s="177" t="s">
        <v>616</v>
      </c>
      <c r="E314" s="178" t="s">
        <v>617</v>
      </c>
      <c r="F314" s="177" t="s">
        <v>134</v>
      </c>
      <c r="G314" s="183">
        <v>1</v>
      </c>
      <c r="H314" s="180">
        <v>5611.29</v>
      </c>
      <c r="I314" s="180">
        <f t="shared" si="74"/>
        <v>7014.11</v>
      </c>
      <c r="J314" s="181">
        <f t="shared" si="78"/>
        <v>7014.11</v>
      </c>
      <c r="K314" s="180"/>
      <c r="L314" s="180">
        <f t="shared" si="77"/>
        <v>0</v>
      </c>
      <c r="M314" s="181">
        <f t="shared" si="79"/>
        <v>0</v>
      </c>
      <c r="N314" s="28"/>
    </row>
    <row r="315" spans="2:14" ht="90" x14ac:dyDescent="0.25">
      <c r="B315" s="177" t="s">
        <v>405</v>
      </c>
      <c r="C315" s="177" t="s">
        <v>198</v>
      </c>
      <c r="D315" s="177" t="s">
        <v>618</v>
      </c>
      <c r="E315" s="178" t="s">
        <v>619</v>
      </c>
      <c r="F315" s="177" t="s">
        <v>134</v>
      </c>
      <c r="G315" s="183">
        <v>2</v>
      </c>
      <c r="H315" s="180">
        <v>3558.63</v>
      </c>
      <c r="I315" s="180">
        <f t="shared" si="74"/>
        <v>4448.29</v>
      </c>
      <c r="J315" s="181">
        <f t="shared" si="78"/>
        <v>8896.58</v>
      </c>
      <c r="K315" s="180"/>
      <c r="L315" s="180">
        <f t="shared" si="77"/>
        <v>0</v>
      </c>
      <c r="M315" s="181">
        <f t="shared" si="79"/>
        <v>0</v>
      </c>
      <c r="N315" s="28"/>
    </row>
    <row r="316" spans="2:14" ht="90" x14ac:dyDescent="0.25">
      <c r="B316" s="177" t="s">
        <v>406</v>
      </c>
      <c r="C316" s="177" t="s">
        <v>198</v>
      </c>
      <c r="D316" s="177" t="s">
        <v>620</v>
      </c>
      <c r="E316" s="178" t="s">
        <v>621</v>
      </c>
      <c r="F316" s="177" t="s">
        <v>134</v>
      </c>
      <c r="G316" s="183">
        <v>1</v>
      </c>
      <c r="H316" s="180">
        <v>6887.68</v>
      </c>
      <c r="I316" s="180">
        <f t="shared" si="74"/>
        <v>8609.6</v>
      </c>
      <c r="J316" s="181">
        <f t="shared" si="78"/>
        <v>8609.6</v>
      </c>
      <c r="K316" s="180"/>
      <c r="L316" s="180">
        <f t="shared" si="77"/>
        <v>0</v>
      </c>
      <c r="M316" s="181">
        <f t="shared" si="79"/>
        <v>0</v>
      </c>
      <c r="N316" s="28"/>
    </row>
    <row r="317" spans="2:14" ht="30" x14ac:dyDescent="0.25">
      <c r="B317" s="177" t="s">
        <v>407</v>
      </c>
      <c r="C317" s="177" t="s">
        <v>198</v>
      </c>
      <c r="D317" s="177" t="s">
        <v>622</v>
      </c>
      <c r="E317" s="178" t="s">
        <v>623</v>
      </c>
      <c r="F317" s="177" t="s">
        <v>134</v>
      </c>
      <c r="G317" s="183">
        <v>3</v>
      </c>
      <c r="H317" s="180">
        <v>5467.1</v>
      </c>
      <c r="I317" s="180">
        <f t="shared" si="74"/>
        <v>6833.88</v>
      </c>
      <c r="J317" s="181">
        <f t="shared" si="78"/>
        <v>20501.64</v>
      </c>
      <c r="K317" s="180"/>
      <c r="L317" s="180">
        <f t="shared" si="77"/>
        <v>0</v>
      </c>
      <c r="M317" s="181">
        <f t="shared" si="79"/>
        <v>0</v>
      </c>
      <c r="N317" s="28"/>
    </row>
    <row r="318" spans="2:14" ht="30" x14ac:dyDescent="0.25">
      <c r="B318" s="177" t="s">
        <v>408</v>
      </c>
      <c r="C318" s="177" t="s">
        <v>198</v>
      </c>
      <c r="D318" s="177" t="s">
        <v>624</v>
      </c>
      <c r="E318" s="178" t="s">
        <v>625</v>
      </c>
      <c r="F318" s="177" t="s">
        <v>134</v>
      </c>
      <c r="G318" s="183">
        <v>1</v>
      </c>
      <c r="H318" s="180">
        <v>12138.2</v>
      </c>
      <c r="I318" s="184">
        <f t="shared" si="74"/>
        <v>15172.75</v>
      </c>
      <c r="J318" s="181">
        <f t="shared" si="78"/>
        <v>15172.75</v>
      </c>
      <c r="K318" s="180"/>
      <c r="L318" s="184">
        <f t="shared" si="77"/>
        <v>0</v>
      </c>
      <c r="M318" s="181">
        <f t="shared" si="79"/>
        <v>0</v>
      </c>
      <c r="N318" s="28"/>
    </row>
    <row r="319" spans="2:14" ht="30" x14ac:dyDescent="0.25">
      <c r="B319" s="177" t="s">
        <v>409</v>
      </c>
      <c r="C319" s="177" t="s">
        <v>170</v>
      </c>
      <c r="D319" s="177" t="s">
        <v>626</v>
      </c>
      <c r="E319" s="190" t="s">
        <v>627</v>
      </c>
      <c r="F319" s="177" t="s">
        <v>18</v>
      </c>
      <c r="G319" s="191">
        <v>6.51</v>
      </c>
      <c r="H319" s="184">
        <v>1128.0999999999999</v>
      </c>
      <c r="I319" s="184">
        <f t="shared" si="74"/>
        <v>1410.13</v>
      </c>
      <c r="J319" s="181">
        <f t="shared" si="78"/>
        <v>9179.9500000000007</v>
      </c>
      <c r="K319" s="184"/>
      <c r="L319" s="184">
        <f t="shared" si="77"/>
        <v>0</v>
      </c>
      <c r="M319" s="181">
        <f t="shared" si="79"/>
        <v>0</v>
      </c>
      <c r="N319" s="28"/>
    </row>
    <row r="320" spans="2:14" ht="30" x14ac:dyDescent="0.25">
      <c r="B320" s="177" t="s">
        <v>410</v>
      </c>
      <c r="C320" s="177" t="s">
        <v>170</v>
      </c>
      <c r="D320" s="177" t="s">
        <v>628</v>
      </c>
      <c r="E320" s="178" t="s">
        <v>629</v>
      </c>
      <c r="F320" s="177" t="s">
        <v>630</v>
      </c>
      <c r="G320" s="183">
        <v>4</v>
      </c>
      <c r="H320" s="180">
        <v>242.51</v>
      </c>
      <c r="I320" s="184">
        <f t="shared" si="74"/>
        <v>303.14</v>
      </c>
      <c r="J320" s="181">
        <f t="shared" si="78"/>
        <v>1212.56</v>
      </c>
      <c r="K320" s="180"/>
      <c r="L320" s="184">
        <f t="shared" si="77"/>
        <v>0</v>
      </c>
      <c r="M320" s="181">
        <f t="shared" si="79"/>
        <v>0</v>
      </c>
      <c r="N320" s="28"/>
    </row>
    <row r="321" spans="2:14" ht="45" x14ac:dyDescent="0.25">
      <c r="B321" s="177" t="s">
        <v>411</v>
      </c>
      <c r="C321" s="177" t="s">
        <v>260</v>
      </c>
      <c r="D321" s="177">
        <v>100702</v>
      </c>
      <c r="E321" s="178" t="s">
        <v>364</v>
      </c>
      <c r="F321" s="177" t="s">
        <v>18</v>
      </c>
      <c r="G321" s="183">
        <v>7.5600000000000005</v>
      </c>
      <c r="H321" s="180">
        <v>483.39</v>
      </c>
      <c r="I321" s="180">
        <f t="shared" si="74"/>
        <v>604.24</v>
      </c>
      <c r="J321" s="181">
        <f t="shared" si="78"/>
        <v>4568.05</v>
      </c>
      <c r="K321" s="180"/>
      <c r="L321" s="180">
        <f t="shared" si="77"/>
        <v>0</v>
      </c>
      <c r="M321" s="181">
        <f t="shared" si="79"/>
        <v>0</v>
      </c>
      <c r="N321" s="28"/>
    </row>
    <row r="322" spans="2:14" ht="30" x14ac:dyDescent="0.25">
      <c r="B322" s="177" t="s">
        <v>412</v>
      </c>
      <c r="C322" s="177" t="s">
        <v>170</v>
      </c>
      <c r="D322" s="177" t="s">
        <v>631</v>
      </c>
      <c r="E322" s="178" t="s">
        <v>632</v>
      </c>
      <c r="F322" s="177" t="s">
        <v>18</v>
      </c>
      <c r="G322" s="183">
        <v>10.920000000000002</v>
      </c>
      <c r="H322" s="180">
        <v>1049.17</v>
      </c>
      <c r="I322" s="180">
        <f t="shared" si="74"/>
        <v>1311.46</v>
      </c>
      <c r="J322" s="181">
        <f t="shared" si="78"/>
        <v>14321.14</v>
      </c>
      <c r="K322" s="180"/>
      <c r="L322" s="180">
        <f t="shared" si="77"/>
        <v>0</v>
      </c>
      <c r="M322" s="181">
        <f t="shared" si="79"/>
        <v>0</v>
      </c>
      <c r="N322" s="28"/>
    </row>
    <row r="323" spans="2:14" ht="60" x14ac:dyDescent="0.25">
      <c r="B323" s="177" t="s">
        <v>413</v>
      </c>
      <c r="C323" s="177" t="s">
        <v>260</v>
      </c>
      <c r="D323" s="177">
        <v>94570</v>
      </c>
      <c r="E323" s="178" t="s">
        <v>633</v>
      </c>
      <c r="F323" s="177" t="s">
        <v>18</v>
      </c>
      <c r="G323" s="183">
        <v>42.739999999999995</v>
      </c>
      <c r="H323" s="180">
        <v>362.6</v>
      </c>
      <c r="I323" s="180">
        <f t="shared" si="74"/>
        <v>453.25</v>
      </c>
      <c r="J323" s="181">
        <f t="shared" si="78"/>
        <v>19371.91</v>
      </c>
      <c r="K323" s="180"/>
      <c r="L323" s="180">
        <f t="shared" si="77"/>
        <v>0</v>
      </c>
      <c r="M323" s="181">
        <f t="shared" si="79"/>
        <v>0</v>
      </c>
      <c r="N323" s="28"/>
    </row>
    <row r="324" spans="2:14" ht="60" x14ac:dyDescent="0.25">
      <c r="B324" s="177" t="s">
        <v>414</v>
      </c>
      <c r="C324" s="177" t="s">
        <v>260</v>
      </c>
      <c r="D324" s="177">
        <v>94572</v>
      </c>
      <c r="E324" s="178" t="s">
        <v>634</v>
      </c>
      <c r="F324" s="177" t="s">
        <v>18</v>
      </c>
      <c r="G324" s="183">
        <v>7</v>
      </c>
      <c r="H324" s="180">
        <v>515.91999999999996</v>
      </c>
      <c r="I324" s="180">
        <f t="shared" si="74"/>
        <v>644.9</v>
      </c>
      <c r="J324" s="181">
        <f t="shared" si="78"/>
        <v>4514.3</v>
      </c>
      <c r="K324" s="180"/>
      <c r="L324" s="180">
        <f t="shared" si="77"/>
        <v>0</v>
      </c>
      <c r="M324" s="181">
        <f t="shared" si="79"/>
        <v>0</v>
      </c>
      <c r="N324" s="28"/>
    </row>
    <row r="325" spans="2:14" ht="30" x14ac:dyDescent="0.25">
      <c r="B325" s="177" t="s">
        <v>415</v>
      </c>
      <c r="C325" s="177" t="s">
        <v>260</v>
      </c>
      <c r="D325" s="177">
        <v>94589</v>
      </c>
      <c r="E325" s="178" t="s">
        <v>199</v>
      </c>
      <c r="F325" s="177" t="s">
        <v>27</v>
      </c>
      <c r="G325" s="183">
        <v>159.80000000000001</v>
      </c>
      <c r="H325" s="180">
        <v>25.37</v>
      </c>
      <c r="I325" s="180">
        <f t="shared" si="74"/>
        <v>31.71</v>
      </c>
      <c r="J325" s="181">
        <f t="shared" si="78"/>
        <v>5067.26</v>
      </c>
      <c r="K325" s="180"/>
      <c r="L325" s="180">
        <f t="shared" si="77"/>
        <v>0</v>
      </c>
      <c r="M325" s="181">
        <f t="shared" si="79"/>
        <v>0</v>
      </c>
      <c r="N325" s="28"/>
    </row>
    <row r="326" spans="2:14" ht="30" x14ac:dyDescent="0.25">
      <c r="B326" s="177" t="s">
        <v>416</v>
      </c>
      <c r="C326" s="177" t="s">
        <v>170</v>
      </c>
      <c r="D326" s="177" t="s">
        <v>200</v>
      </c>
      <c r="E326" s="178" t="s">
        <v>201</v>
      </c>
      <c r="F326" s="177" t="s">
        <v>18</v>
      </c>
      <c r="G326" s="183">
        <v>49.739999999999995</v>
      </c>
      <c r="H326" s="180">
        <v>214.73</v>
      </c>
      <c r="I326" s="180">
        <f t="shared" si="74"/>
        <v>268.41000000000003</v>
      </c>
      <c r="J326" s="181">
        <f t="shared" si="78"/>
        <v>13350.71</v>
      </c>
      <c r="K326" s="180"/>
      <c r="L326" s="180">
        <f t="shared" si="77"/>
        <v>0</v>
      </c>
      <c r="M326" s="181">
        <f t="shared" si="79"/>
        <v>0</v>
      </c>
      <c r="N326" s="28"/>
    </row>
    <row r="327" spans="2:14" ht="45" x14ac:dyDescent="0.25">
      <c r="B327" s="177" t="s">
        <v>417</v>
      </c>
      <c r="C327" s="177" t="s">
        <v>198</v>
      </c>
      <c r="D327" s="177" t="s">
        <v>635</v>
      </c>
      <c r="E327" s="178" t="s">
        <v>636</v>
      </c>
      <c r="F327" s="177" t="s">
        <v>20</v>
      </c>
      <c r="G327" s="183">
        <v>2</v>
      </c>
      <c r="H327" s="180">
        <v>3497.22</v>
      </c>
      <c r="I327" s="180">
        <f t="shared" si="74"/>
        <v>4371.53</v>
      </c>
      <c r="J327" s="181">
        <f t="shared" si="78"/>
        <v>8743.06</v>
      </c>
      <c r="K327" s="180"/>
      <c r="L327" s="180">
        <f t="shared" si="77"/>
        <v>0</v>
      </c>
      <c r="M327" s="181">
        <f t="shared" si="79"/>
        <v>0</v>
      </c>
      <c r="N327" s="28"/>
    </row>
    <row r="328" spans="2:14" ht="30" x14ac:dyDescent="0.25">
      <c r="B328" s="177" t="s">
        <v>418</v>
      </c>
      <c r="C328" s="177" t="s">
        <v>198</v>
      </c>
      <c r="D328" s="177" t="s">
        <v>637</v>
      </c>
      <c r="E328" s="178" t="s">
        <v>638</v>
      </c>
      <c r="F328" s="177" t="s">
        <v>20</v>
      </c>
      <c r="G328" s="183">
        <v>1</v>
      </c>
      <c r="H328" s="180">
        <v>37186.67</v>
      </c>
      <c r="I328" s="180">
        <f t="shared" ref="I328:I385" si="80">ROUND(H328*1.25,2)</f>
        <v>46483.34</v>
      </c>
      <c r="J328" s="181">
        <f t="shared" si="78"/>
        <v>46483.34</v>
      </c>
      <c r="K328" s="180"/>
      <c r="L328" s="180">
        <f t="shared" si="77"/>
        <v>0</v>
      </c>
      <c r="M328" s="181">
        <f t="shared" si="79"/>
        <v>0</v>
      </c>
      <c r="N328" s="28"/>
    </row>
    <row r="329" spans="2:14" x14ac:dyDescent="0.25">
      <c r="B329" s="173">
        <v>11</v>
      </c>
      <c r="C329" s="173"/>
      <c r="D329" s="173"/>
      <c r="E329" s="174" t="s">
        <v>151</v>
      </c>
      <c r="F329" s="173"/>
      <c r="G329" s="175"/>
      <c r="H329" s="176"/>
      <c r="I329" s="176"/>
      <c r="J329" s="176">
        <f>SUM(J330:J347)</f>
        <v>48301.829999999994</v>
      </c>
      <c r="K329" s="176"/>
      <c r="L329" s="176"/>
      <c r="M329" s="176">
        <f>SUM(M330:M347)</f>
        <v>0</v>
      </c>
      <c r="N329" s="28"/>
    </row>
    <row r="330" spans="2:14" ht="60" x14ac:dyDescent="0.25">
      <c r="B330" s="177" t="s">
        <v>143</v>
      </c>
      <c r="C330" s="177" t="s">
        <v>260</v>
      </c>
      <c r="D330" s="186">
        <v>96765</v>
      </c>
      <c r="E330" s="190" t="s">
        <v>639</v>
      </c>
      <c r="F330" s="177" t="s">
        <v>20</v>
      </c>
      <c r="G330" s="191">
        <v>2</v>
      </c>
      <c r="H330" s="184">
        <v>1803.83</v>
      </c>
      <c r="I330" s="184">
        <f t="shared" si="80"/>
        <v>2254.79</v>
      </c>
      <c r="J330" s="181">
        <f t="shared" ref="J330:J347" si="81">ROUND(I330*G330,2)</f>
        <v>4509.58</v>
      </c>
      <c r="K330" s="184"/>
      <c r="L330" s="184">
        <f t="shared" si="77"/>
        <v>0</v>
      </c>
      <c r="M330" s="181">
        <f t="shared" ref="M330:M347" si="82">ROUND(L330*G330,2)</f>
        <v>0</v>
      </c>
      <c r="N330" s="28"/>
    </row>
    <row r="331" spans="2:14" ht="30" x14ac:dyDescent="0.25">
      <c r="B331" s="177" t="s">
        <v>156</v>
      </c>
      <c r="C331" s="177" t="s">
        <v>170</v>
      </c>
      <c r="D331" s="177" t="s">
        <v>640</v>
      </c>
      <c r="E331" s="178" t="s">
        <v>641</v>
      </c>
      <c r="F331" s="177" t="s">
        <v>20</v>
      </c>
      <c r="G331" s="191">
        <v>1</v>
      </c>
      <c r="H331" s="184">
        <v>185.21</v>
      </c>
      <c r="I331" s="184">
        <f t="shared" si="80"/>
        <v>231.51</v>
      </c>
      <c r="J331" s="181">
        <f t="shared" si="81"/>
        <v>231.51</v>
      </c>
      <c r="K331" s="184"/>
      <c r="L331" s="184">
        <f t="shared" si="77"/>
        <v>0</v>
      </c>
      <c r="M331" s="181">
        <f t="shared" si="82"/>
        <v>0</v>
      </c>
      <c r="N331" s="28"/>
    </row>
    <row r="332" spans="2:14" ht="30" x14ac:dyDescent="0.25">
      <c r="B332" s="177" t="s">
        <v>157</v>
      </c>
      <c r="C332" s="177" t="s">
        <v>170</v>
      </c>
      <c r="D332" s="177" t="s">
        <v>144</v>
      </c>
      <c r="E332" s="190" t="s">
        <v>137</v>
      </c>
      <c r="F332" s="177" t="s">
        <v>20</v>
      </c>
      <c r="G332" s="191">
        <v>44</v>
      </c>
      <c r="H332" s="184">
        <v>226.58</v>
      </c>
      <c r="I332" s="184">
        <f t="shared" si="80"/>
        <v>283.23</v>
      </c>
      <c r="J332" s="181">
        <f t="shared" si="81"/>
        <v>12462.12</v>
      </c>
      <c r="K332" s="184"/>
      <c r="L332" s="184">
        <f t="shared" si="77"/>
        <v>0</v>
      </c>
      <c r="M332" s="181">
        <f t="shared" si="82"/>
        <v>0</v>
      </c>
      <c r="N332" s="28"/>
    </row>
    <row r="333" spans="2:14" ht="30" x14ac:dyDescent="0.25">
      <c r="B333" s="177" t="s">
        <v>158</v>
      </c>
      <c r="C333" s="177" t="s">
        <v>260</v>
      </c>
      <c r="D333" s="177">
        <v>101909</v>
      </c>
      <c r="E333" s="190" t="s">
        <v>642</v>
      </c>
      <c r="F333" s="177" t="s">
        <v>20</v>
      </c>
      <c r="G333" s="191">
        <v>8</v>
      </c>
      <c r="H333" s="184">
        <v>261.2</v>
      </c>
      <c r="I333" s="184">
        <f t="shared" si="80"/>
        <v>326.5</v>
      </c>
      <c r="J333" s="181">
        <f t="shared" si="81"/>
        <v>2612</v>
      </c>
      <c r="K333" s="184"/>
      <c r="L333" s="184">
        <f t="shared" si="77"/>
        <v>0</v>
      </c>
      <c r="M333" s="181">
        <f t="shared" si="82"/>
        <v>0</v>
      </c>
      <c r="N333" s="28"/>
    </row>
    <row r="334" spans="2:14" ht="30" x14ac:dyDescent="0.25">
      <c r="B334" s="177" t="s">
        <v>159</v>
      </c>
      <c r="C334" s="177" t="s">
        <v>260</v>
      </c>
      <c r="D334" s="177">
        <v>101906</v>
      </c>
      <c r="E334" s="190" t="s">
        <v>643</v>
      </c>
      <c r="F334" s="177" t="s">
        <v>20</v>
      </c>
      <c r="G334" s="191">
        <v>1</v>
      </c>
      <c r="H334" s="184">
        <v>666.35</v>
      </c>
      <c r="I334" s="184">
        <f t="shared" si="80"/>
        <v>832.94</v>
      </c>
      <c r="J334" s="181">
        <f t="shared" si="81"/>
        <v>832.94</v>
      </c>
      <c r="K334" s="184"/>
      <c r="L334" s="184">
        <f t="shared" si="77"/>
        <v>0</v>
      </c>
      <c r="M334" s="181">
        <f t="shared" si="82"/>
        <v>0</v>
      </c>
      <c r="N334" s="28"/>
    </row>
    <row r="335" spans="2:14" ht="30" x14ac:dyDescent="0.25">
      <c r="B335" s="177" t="s">
        <v>160</v>
      </c>
      <c r="C335" s="177" t="s">
        <v>170</v>
      </c>
      <c r="D335" s="177" t="s">
        <v>644</v>
      </c>
      <c r="E335" s="178" t="s">
        <v>645</v>
      </c>
      <c r="F335" s="177" t="s">
        <v>20</v>
      </c>
      <c r="G335" s="191">
        <v>2</v>
      </c>
      <c r="H335" s="184">
        <v>75.86</v>
      </c>
      <c r="I335" s="184">
        <f t="shared" si="80"/>
        <v>94.83</v>
      </c>
      <c r="J335" s="181">
        <f t="shared" si="81"/>
        <v>189.66</v>
      </c>
      <c r="K335" s="184"/>
      <c r="L335" s="184">
        <f t="shared" si="77"/>
        <v>0</v>
      </c>
      <c r="M335" s="181">
        <f t="shared" si="82"/>
        <v>0</v>
      </c>
      <c r="N335" s="28"/>
    </row>
    <row r="336" spans="2:14" ht="30" x14ac:dyDescent="0.25">
      <c r="B336" s="177" t="s">
        <v>393</v>
      </c>
      <c r="C336" s="177" t="s">
        <v>170</v>
      </c>
      <c r="D336" s="177" t="s">
        <v>646</v>
      </c>
      <c r="E336" s="190" t="s">
        <v>647</v>
      </c>
      <c r="F336" s="177" t="s">
        <v>20</v>
      </c>
      <c r="G336" s="191">
        <v>2</v>
      </c>
      <c r="H336" s="184">
        <v>279.95</v>
      </c>
      <c r="I336" s="184">
        <f t="shared" si="80"/>
        <v>349.94</v>
      </c>
      <c r="J336" s="181">
        <f t="shared" si="81"/>
        <v>699.88</v>
      </c>
      <c r="K336" s="184"/>
      <c r="L336" s="184">
        <f t="shared" si="77"/>
        <v>0</v>
      </c>
      <c r="M336" s="181">
        <f t="shared" si="82"/>
        <v>0</v>
      </c>
      <c r="N336" s="28"/>
    </row>
    <row r="337" spans="2:14" ht="30" x14ac:dyDescent="0.25">
      <c r="B337" s="177" t="s">
        <v>648</v>
      </c>
      <c r="C337" s="177" t="s">
        <v>170</v>
      </c>
      <c r="D337" s="177" t="s">
        <v>138</v>
      </c>
      <c r="E337" s="190" t="s">
        <v>139</v>
      </c>
      <c r="F337" s="177" t="s">
        <v>20</v>
      </c>
      <c r="G337" s="191">
        <v>11</v>
      </c>
      <c r="H337" s="184">
        <v>19.41</v>
      </c>
      <c r="I337" s="184">
        <f t="shared" si="80"/>
        <v>24.26</v>
      </c>
      <c r="J337" s="181">
        <f t="shared" si="81"/>
        <v>266.86</v>
      </c>
      <c r="K337" s="184"/>
      <c r="L337" s="184">
        <f t="shared" si="77"/>
        <v>0</v>
      </c>
      <c r="M337" s="181">
        <f t="shared" si="82"/>
        <v>0</v>
      </c>
      <c r="N337" s="28"/>
    </row>
    <row r="338" spans="2:14" ht="30" x14ac:dyDescent="0.25">
      <c r="B338" s="177" t="s">
        <v>649</v>
      </c>
      <c r="C338" s="177" t="s">
        <v>170</v>
      </c>
      <c r="D338" s="177" t="s">
        <v>650</v>
      </c>
      <c r="E338" s="190" t="s">
        <v>651</v>
      </c>
      <c r="F338" s="177" t="s">
        <v>20</v>
      </c>
      <c r="G338" s="191">
        <v>1</v>
      </c>
      <c r="H338" s="184">
        <v>16.13</v>
      </c>
      <c r="I338" s="184">
        <f t="shared" si="80"/>
        <v>20.16</v>
      </c>
      <c r="J338" s="181">
        <f t="shared" si="81"/>
        <v>20.16</v>
      </c>
      <c r="K338" s="184"/>
      <c r="L338" s="184">
        <f t="shared" si="77"/>
        <v>0</v>
      </c>
      <c r="M338" s="181">
        <f t="shared" si="82"/>
        <v>0</v>
      </c>
      <c r="N338" s="28"/>
    </row>
    <row r="339" spans="2:14" ht="60" x14ac:dyDescent="0.25">
      <c r="B339" s="177" t="s">
        <v>652</v>
      </c>
      <c r="C339" s="177" t="s">
        <v>260</v>
      </c>
      <c r="D339" s="177">
        <v>92367</v>
      </c>
      <c r="E339" s="190" t="s">
        <v>653</v>
      </c>
      <c r="F339" s="177" t="s">
        <v>27</v>
      </c>
      <c r="G339" s="191">
        <v>100.16000000000003</v>
      </c>
      <c r="H339" s="184">
        <v>113.49</v>
      </c>
      <c r="I339" s="184">
        <f t="shared" si="80"/>
        <v>141.86000000000001</v>
      </c>
      <c r="J339" s="181">
        <f t="shared" si="81"/>
        <v>14208.7</v>
      </c>
      <c r="K339" s="184"/>
      <c r="L339" s="184">
        <f t="shared" si="77"/>
        <v>0</v>
      </c>
      <c r="M339" s="181">
        <f t="shared" si="82"/>
        <v>0</v>
      </c>
      <c r="N339" s="28"/>
    </row>
    <row r="340" spans="2:14" ht="45" x14ac:dyDescent="0.25">
      <c r="B340" s="177" t="s">
        <v>654</v>
      </c>
      <c r="C340" s="177" t="s">
        <v>260</v>
      </c>
      <c r="D340" s="177">
        <v>92642</v>
      </c>
      <c r="E340" s="190" t="s">
        <v>655</v>
      </c>
      <c r="F340" s="177" t="s">
        <v>20</v>
      </c>
      <c r="G340" s="191">
        <v>3</v>
      </c>
      <c r="H340" s="184">
        <v>240.71</v>
      </c>
      <c r="I340" s="184">
        <f t="shared" si="80"/>
        <v>300.89</v>
      </c>
      <c r="J340" s="181">
        <f t="shared" si="81"/>
        <v>902.67</v>
      </c>
      <c r="K340" s="184"/>
      <c r="L340" s="184">
        <f t="shared" si="77"/>
        <v>0</v>
      </c>
      <c r="M340" s="181">
        <f t="shared" si="82"/>
        <v>0</v>
      </c>
      <c r="N340" s="28"/>
    </row>
    <row r="341" spans="2:14" ht="60" x14ac:dyDescent="0.25">
      <c r="B341" s="177" t="s">
        <v>656</v>
      </c>
      <c r="C341" s="177" t="s">
        <v>260</v>
      </c>
      <c r="D341" s="177">
        <v>92390</v>
      </c>
      <c r="E341" s="190" t="s">
        <v>657</v>
      </c>
      <c r="F341" s="177" t="s">
        <v>20</v>
      </c>
      <c r="G341" s="191">
        <v>17</v>
      </c>
      <c r="H341" s="184">
        <v>176</v>
      </c>
      <c r="I341" s="184">
        <f t="shared" si="80"/>
        <v>220</v>
      </c>
      <c r="J341" s="181">
        <f t="shared" si="81"/>
        <v>3740</v>
      </c>
      <c r="K341" s="184"/>
      <c r="L341" s="184">
        <f t="shared" si="77"/>
        <v>0</v>
      </c>
      <c r="M341" s="181">
        <f t="shared" si="82"/>
        <v>0</v>
      </c>
      <c r="N341" s="28"/>
    </row>
    <row r="342" spans="2:14" ht="30" x14ac:dyDescent="0.25">
      <c r="B342" s="177" t="s">
        <v>658</v>
      </c>
      <c r="C342" s="177" t="s">
        <v>260</v>
      </c>
      <c r="D342" s="177">
        <v>99624</v>
      </c>
      <c r="E342" s="190" t="s">
        <v>659</v>
      </c>
      <c r="F342" s="177" t="s">
        <v>20</v>
      </c>
      <c r="G342" s="191">
        <v>2</v>
      </c>
      <c r="H342" s="184">
        <v>545.35</v>
      </c>
      <c r="I342" s="184">
        <f t="shared" si="80"/>
        <v>681.69</v>
      </c>
      <c r="J342" s="181">
        <f t="shared" si="81"/>
        <v>1363.38</v>
      </c>
      <c r="K342" s="184"/>
      <c r="L342" s="184">
        <f t="shared" si="77"/>
        <v>0</v>
      </c>
      <c r="M342" s="181">
        <f t="shared" si="82"/>
        <v>0</v>
      </c>
      <c r="N342" s="28"/>
    </row>
    <row r="343" spans="2:14" ht="45" x14ac:dyDescent="0.25">
      <c r="B343" s="177" t="s">
        <v>660</v>
      </c>
      <c r="C343" s="177" t="s">
        <v>170</v>
      </c>
      <c r="D343" s="177" t="s">
        <v>661</v>
      </c>
      <c r="E343" s="190" t="s">
        <v>662</v>
      </c>
      <c r="F343" s="177" t="s">
        <v>20</v>
      </c>
      <c r="G343" s="207">
        <v>1</v>
      </c>
      <c r="H343" s="184">
        <v>461.91</v>
      </c>
      <c r="I343" s="184">
        <f t="shared" si="80"/>
        <v>577.39</v>
      </c>
      <c r="J343" s="181">
        <f t="shared" si="81"/>
        <v>577.39</v>
      </c>
      <c r="K343" s="184"/>
      <c r="L343" s="184">
        <f t="shared" si="77"/>
        <v>0</v>
      </c>
      <c r="M343" s="181">
        <f t="shared" si="82"/>
        <v>0</v>
      </c>
      <c r="N343" s="28"/>
    </row>
    <row r="344" spans="2:14" ht="45" x14ac:dyDescent="0.25">
      <c r="B344" s="177" t="s">
        <v>663</v>
      </c>
      <c r="C344" s="177" t="s">
        <v>260</v>
      </c>
      <c r="D344" s="177">
        <v>94467</v>
      </c>
      <c r="E344" s="190" t="s">
        <v>664</v>
      </c>
      <c r="F344" s="177" t="s">
        <v>20</v>
      </c>
      <c r="G344" s="28">
        <v>8</v>
      </c>
      <c r="H344" s="184">
        <v>96.76</v>
      </c>
      <c r="I344" s="184">
        <f t="shared" si="80"/>
        <v>120.95</v>
      </c>
      <c r="J344" s="181">
        <f t="shared" si="81"/>
        <v>967.6</v>
      </c>
      <c r="K344" s="184"/>
      <c r="L344" s="184">
        <f t="shared" si="77"/>
        <v>0</v>
      </c>
      <c r="M344" s="181">
        <f t="shared" si="82"/>
        <v>0</v>
      </c>
      <c r="N344" s="28"/>
    </row>
    <row r="345" spans="2:14" ht="30" x14ac:dyDescent="0.25">
      <c r="B345" s="177" t="s">
        <v>665</v>
      </c>
      <c r="C345" s="177" t="s">
        <v>170</v>
      </c>
      <c r="D345" s="177" t="s">
        <v>666</v>
      </c>
      <c r="E345" s="190" t="s">
        <v>667</v>
      </c>
      <c r="F345" s="177" t="s">
        <v>20</v>
      </c>
      <c r="G345" s="191">
        <v>1</v>
      </c>
      <c r="H345" s="184">
        <v>848.62</v>
      </c>
      <c r="I345" s="184">
        <f t="shared" si="80"/>
        <v>1060.78</v>
      </c>
      <c r="J345" s="181">
        <f t="shared" si="81"/>
        <v>1060.78</v>
      </c>
      <c r="K345" s="184"/>
      <c r="L345" s="184">
        <f t="shared" si="77"/>
        <v>0</v>
      </c>
      <c r="M345" s="181">
        <f t="shared" si="82"/>
        <v>0</v>
      </c>
      <c r="N345" s="28"/>
    </row>
    <row r="346" spans="2:14" ht="30" x14ac:dyDescent="0.25">
      <c r="B346" s="177" t="s">
        <v>668</v>
      </c>
      <c r="C346" s="177" t="s">
        <v>170</v>
      </c>
      <c r="D346" s="177" t="s">
        <v>669</v>
      </c>
      <c r="E346" s="190" t="s">
        <v>670</v>
      </c>
      <c r="F346" s="177" t="s">
        <v>20</v>
      </c>
      <c r="G346" s="191">
        <v>1</v>
      </c>
      <c r="H346" s="184">
        <v>2443.96</v>
      </c>
      <c r="I346" s="184">
        <f t="shared" si="80"/>
        <v>3054.95</v>
      </c>
      <c r="J346" s="181">
        <f t="shared" si="81"/>
        <v>3054.95</v>
      </c>
      <c r="K346" s="184"/>
      <c r="L346" s="184">
        <f t="shared" si="77"/>
        <v>0</v>
      </c>
      <c r="M346" s="181">
        <f t="shared" si="82"/>
        <v>0</v>
      </c>
      <c r="N346" s="28"/>
    </row>
    <row r="347" spans="2:14" ht="30" x14ac:dyDescent="0.25">
      <c r="B347" s="177" t="s">
        <v>671</v>
      </c>
      <c r="C347" s="177" t="s">
        <v>307</v>
      </c>
      <c r="D347" s="177" t="s">
        <v>672</v>
      </c>
      <c r="E347" s="190" t="s">
        <v>673</v>
      </c>
      <c r="F347" s="177" t="s">
        <v>20</v>
      </c>
      <c r="G347" s="191">
        <v>1</v>
      </c>
      <c r="H347" s="184">
        <v>481.32</v>
      </c>
      <c r="I347" s="184">
        <f t="shared" si="80"/>
        <v>601.65</v>
      </c>
      <c r="J347" s="181">
        <f t="shared" si="81"/>
        <v>601.65</v>
      </c>
      <c r="K347" s="184"/>
      <c r="L347" s="184">
        <f t="shared" si="77"/>
        <v>0</v>
      </c>
      <c r="M347" s="181">
        <f t="shared" si="82"/>
        <v>0</v>
      </c>
      <c r="N347" s="28"/>
    </row>
    <row r="348" spans="2:14" x14ac:dyDescent="0.25">
      <c r="B348" s="173">
        <v>12</v>
      </c>
      <c r="C348" s="173"/>
      <c r="D348" s="173"/>
      <c r="E348" s="174" t="s">
        <v>674</v>
      </c>
      <c r="F348" s="173"/>
      <c r="G348" s="175"/>
      <c r="H348" s="176"/>
      <c r="I348" s="176"/>
      <c r="J348" s="176">
        <f>SUM(J349:J374)</f>
        <v>84559.599999999977</v>
      </c>
      <c r="K348" s="176"/>
      <c r="L348" s="176"/>
      <c r="M348" s="176">
        <f>SUM(M349:M374)</f>
        <v>0</v>
      </c>
      <c r="N348" s="28"/>
    </row>
    <row r="349" spans="2:14" ht="45" x14ac:dyDescent="0.25">
      <c r="B349" s="177" t="s">
        <v>291</v>
      </c>
      <c r="C349" s="177" t="s">
        <v>260</v>
      </c>
      <c r="D349" s="177">
        <v>103835</v>
      </c>
      <c r="E349" s="178" t="s">
        <v>675</v>
      </c>
      <c r="F349" s="192" t="s">
        <v>27</v>
      </c>
      <c r="G349" s="192">
        <v>346</v>
      </c>
      <c r="H349" s="180">
        <v>65.650000000000006</v>
      </c>
      <c r="I349" s="180">
        <f t="shared" si="80"/>
        <v>82.06</v>
      </c>
      <c r="J349" s="181">
        <f t="shared" ref="J349:J374" si="83">ROUND(I349*G349,2)</f>
        <v>28392.76</v>
      </c>
      <c r="K349" s="180"/>
      <c r="L349" s="180">
        <f t="shared" si="77"/>
        <v>0</v>
      </c>
      <c r="M349" s="181">
        <f t="shared" ref="M349:M374" si="84">ROUND(L349*G349,2)</f>
        <v>0</v>
      </c>
      <c r="N349" s="28"/>
    </row>
    <row r="350" spans="2:14" ht="45" x14ac:dyDescent="0.25">
      <c r="B350" s="177" t="s">
        <v>292</v>
      </c>
      <c r="C350" s="177" t="s">
        <v>260</v>
      </c>
      <c r="D350" s="177">
        <v>97335</v>
      </c>
      <c r="E350" s="178" t="s">
        <v>676</v>
      </c>
      <c r="F350" s="192" t="s">
        <v>27</v>
      </c>
      <c r="G350" s="192">
        <v>29</v>
      </c>
      <c r="H350" s="180">
        <v>77.430000000000007</v>
      </c>
      <c r="I350" s="180">
        <f t="shared" si="80"/>
        <v>96.79</v>
      </c>
      <c r="J350" s="181">
        <f t="shared" si="83"/>
        <v>2806.91</v>
      </c>
      <c r="K350" s="180"/>
      <c r="L350" s="180">
        <f t="shared" si="77"/>
        <v>0</v>
      </c>
      <c r="M350" s="181">
        <f t="shared" si="84"/>
        <v>0</v>
      </c>
      <c r="N350" s="28"/>
    </row>
    <row r="351" spans="2:14" ht="45" x14ac:dyDescent="0.25">
      <c r="B351" s="177" t="s">
        <v>302</v>
      </c>
      <c r="C351" s="177" t="s">
        <v>260</v>
      </c>
      <c r="D351" s="177">
        <v>92311</v>
      </c>
      <c r="E351" s="178" t="s">
        <v>677</v>
      </c>
      <c r="F351" s="192" t="s">
        <v>20</v>
      </c>
      <c r="G351" s="192">
        <v>91</v>
      </c>
      <c r="H351" s="180">
        <v>15.19</v>
      </c>
      <c r="I351" s="180">
        <f t="shared" si="80"/>
        <v>18.989999999999998</v>
      </c>
      <c r="J351" s="181">
        <f t="shared" si="83"/>
        <v>1728.09</v>
      </c>
      <c r="K351" s="180"/>
      <c r="L351" s="180">
        <f t="shared" si="77"/>
        <v>0</v>
      </c>
      <c r="M351" s="181">
        <f t="shared" si="84"/>
        <v>0</v>
      </c>
      <c r="N351" s="28"/>
    </row>
    <row r="352" spans="2:14" ht="45" x14ac:dyDescent="0.25">
      <c r="B352" s="177" t="s">
        <v>303</v>
      </c>
      <c r="C352" s="177" t="s">
        <v>260</v>
      </c>
      <c r="D352" s="177">
        <v>92312</v>
      </c>
      <c r="E352" s="178" t="s">
        <v>678</v>
      </c>
      <c r="F352" s="192" t="s">
        <v>20</v>
      </c>
      <c r="G352" s="192">
        <v>8</v>
      </c>
      <c r="H352" s="180">
        <v>24.16</v>
      </c>
      <c r="I352" s="180">
        <f t="shared" si="80"/>
        <v>30.2</v>
      </c>
      <c r="J352" s="181">
        <f t="shared" si="83"/>
        <v>241.6</v>
      </c>
      <c r="K352" s="180"/>
      <c r="L352" s="180">
        <f t="shared" si="77"/>
        <v>0</v>
      </c>
      <c r="M352" s="181">
        <f t="shared" si="84"/>
        <v>0</v>
      </c>
      <c r="N352" s="28"/>
    </row>
    <row r="353" spans="2:14" ht="30" x14ac:dyDescent="0.25">
      <c r="B353" s="177" t="s">
        <v>351</v>
      </c>
      <c r="C353" s="177" t="s">
        <v>260</v>
      </c>
      <c r="D353" s="177">
        <v>92314</v>
      </c>
      <c r="E353" s="178" t="s">
        <v>679</v>
      </c>
      <c r="F353" s="192" t="s">
        <v>20</v>
      </c>
      <c r="G353" s="192">
        <v>44</v>
      </c>
      <c r="H353" s="180">
        <v>10.34</v>
      </c>
      <c r="I353" s="180">
        <f t="shared" si="80"/>
        <v>12.93</v>
      </c>
      <c r="J353" s="181">
        <f t="shared" si="83"/>
        <v>568.91999999999996</v>
      </c>
      <c r="K353" s="180"/>
      <c r="L353" s="180">
        <f t="shared" si="77"/>
        <v>0</v>
      </c>
      <c r="M353" s="181">
        <f t="shared" si="84"/>
        <v>0</v>
      </c>
      <c r="N353" s="28"/>
    </row>
    <row r="354" spans="2:14" ht="30" x14ac:dyDescent="0.25">
      <c r="B354" s="177" t="s">
        <v>304</v>
      </c>
      <c r="C354" s="177" t="s">
        <v>260</v>
      </c>
      <c r="D354" s="177">
        <v>92315</v>
      </c>
      <c r="E354" s="178" t="s">
        <v>680</v>
      </c>
      <c r="F354" s="192" t="s">
        <v>20</v>
      </c>
      <c r="G354" s="192">
        <v>4</v>
      </c>
      <c r="H354" s="180">
        <v>14.49</v>
      </c>
      <c r="I354" s="180">
        <f t="shared" si="80"/>
        <v>18.11</v>
      </c>
      <c r="J354" s="181">
        <f t="shared" si="83"/>
        <v>72.44</v>
      </c>
      <c r="K354" s="180"/>
      <c r="L354" s="180">
        <f t="shared" si="77"/>
        <v>0</v>
      </c>
      <c r="M354" s="181">
        <f t="shared" si="84"/>
        <v>0</v>
      </c>
      <c r="N354" s="28"/>
    </row>
    <row r="355" spans="2:14" ht="30" x14ac:dyDescent="0.25">
      <c r="B355" s="177" t="s">
        <v>305</v>
      </c>
      <c r="C355" s="177" t="s">
        <v>260</v>
      </c>
      <c r="D355" s="177">
        <v>92317</v>
      </c>
      <c r="E355" s="178" t="s">
        <v>681</v>
      </c>
      <c r="F355" s="192" t="s">
        <v>20</v>
      </c>
      <c r="G355" s="192">
        <v>21</v>
      </c>
      <c r="H355" s="180">
        <v>21.48</v>
      </c>
      <c r="I355" s="180">
        <f t="shared" si="80"/>
        <v>26.85</v>
      </c>
      <c r="J355" s="181">
        <f t="shared" si="83"/>
        <v>563.85</v>
      </c>
      <c r="K355" s="180"/>
      <c r="L355" s="180">
        <f t="shared" si="77"/>
        <v>0</v>
      </c>
      <c r="M355" s="181">
        <f t="shared" si="84"/>
        <v>0</v>
      </c>
      <c r="N355" s="28"/>
    </row>
    <row r="356" spans="2:14" ht="30" x14ac:dyDescent="0.25">
      <c r="B356" s="177" t="s">
        <v>682</v>
      </c>
      <c r="C356" s="177" t="s">
        <v>52</v>
      </c>
      <c r="D356" s="177" t="s">
        <v>683</v>
      </c>
      <c r="E356" s="178" t="s">
        <v>684</v>
      </c>
      <c r="F356" s="192" t="s">
        <v>20</v>
      </c>
      <c r="G356" s="192">
        <v>4</v>
      </c>
      <c r="H356" s="180">
        <v>29.31</v>
      </c>
      <c r="I356" s="180">
        <f t="shared" si="80"/>
        <v>36.64</v>
      </c>
      <c r="J356" s="181">
        <f t="shared" si="83"/>
        <v>146.56</v>
      </c>
      <c r="K356" s="180"/>
      <c r="L356" s="180">
        <f t="shared" si="77"/>
        <v>0</v>
      </c>
      <c r="M356" s="181">
        <f t="shared" si="84"/>
        <v>0</v>
      </c>
      <c r="N356" s="28"/>
    </row>
    <row r="357" spans="2:14" ht="45" x14ac:dyDescent="0.25">
      <c r="B357" s="177" t="s">
        <v>685</v>
      </c>
      <c r="C357" s="177" t="s">
        <v>260</v>
      </c>
      <c r="D357" s="177">
        <v>93085</v>
      </c>
      <c r="E357" s="178" t="s">
        <v>686</v>
      </c>
      <c r="F357" s="192" t="s">
        <v>20</v>
      </c>
      <c r="G357" s="192">
        <v>1</v>
      </c>
      <c r="H357" s="180">
        <v>17.690000000000001</v>
      </c>
      <c r="I357" s="180">
        <f t="shared" si="80"/>
        <v>22.11</v>
      </c>
      <c r="J357" s="181">
        <f t="shared" si="83"/>
        <v>22.11</v>
      </c>
      <c r="K357" s="180"/>
      <c r="L357" s="180">
        <f t="shared" si="77"/>
        <v>0</v>
      </c>
      <c r="M357" s="181">
        <f t="shared" si="84"/>
        <v>0</v>
      </c>
      <c r="N357" s="28"/>
    </row>
    <row r="358" spans="2:14" ht="30" x14ac:dyDescent="0.25">
      <c r="B358" s="177" t="s">
        <v>687</v>
      </c>
      <c r="C358" s="177" t="s">
        <v>52</v>
      </c>
      <c r="D358" s="177" t="s">
        <v>688</v>
      </c>
      <c r="E358" s="178" t="s">
        <v>689</v>
      </c>
      <c r="F358" s="192" t="s">
        <v>20</v>
      </c>
      <c r="G358" s="192">
        <v>24</v>
      </c>
      <c r="H358" s="180">
        <v>38.729999999999997</v>
      </c>
      <c r="I358" s="180">
        <f t="shared" si="80"/>
        <v>48.41</v>
      </c>
      <c r="J358" s="181">
        <f t="shared" si="83"/>
        <v>1161.8399999999999</v>
      </c>
      <c r="K358" s="180"/>
      <c r="L358" s="180">
        <f t="shared" si="77"/>
        <v>0</v>
      </c>
      <c r="M358" s="181">
        <f t="shared" si="84"/>
        <v>0</v>
      </c>
      <c r="N358" s="28"/>
    </row>
    <row r="359" spans="2:14" ht="30" x14ac:dyDescent="0.25">
      <c r="B359" s="177" t="s">
        <v>690</v>
      </c>
      <c r="C359" s="177" t="s">
        <v>52</v>
      </c>
      <c r="D359" s="177" t="s">
        <v>691</v>
      </c>
      <c r="E359" s="178" t="s">
        <v>692</v>
      </c>
      <c r="F359" s="192" t="s">
        <v>20</v>
      </c>
      <c r="G359" s="192">
        <v>5</v>
      </c>
      <c r="H359" s="180">
        <v>38.729999999999997</v>
      </c>
      <c r="I359" s="180">
        <f t="shared" si="80"/>
        <v>48.41</v>
      </c>
      <c r="J359" s="181">
        <f t="shared" si="83"/>
        <v>242.05</v>
      </c>
      <c r="K359" s="180"/>
      <c r="L359" s="180">
        <f t="shared" ref="L359:L385" si="85">ROUND(K359*1.25,2)</f>
        <v>0</v>
      </c>
      <c r="M359" s="181">
        <f t="shared" si="84"/>
        <v>0</v>
      </c>
      <c r="N359" s="28"/>
    </row>
    <row r="360" spans="2:14" ht="30" x14ac:dyDescent="0.25">
      <c r="B360" s="177" t="s">
        <v>693</v>
      </c>
      <c r="C360" s="177" t="s">
        <v>52</v>
      </c>
      <c r="D360" s="177" t="s">
        <v>694</v>
      </c>
      <c r="E360" s="178" t="s">
        <v>695</v>
      </c>
      <c r="F360" s="193" t="s">
        <v>20</v>
      </c>
      <c r="G360" s="193">
        <v>29</v>
      </c>
      <c r="H360" s="184">
        <v>9.4600000000000009</v>
      </c>
      <c r="I360" s="184">
        <f t="shared" si="80"/>
        <v>11.83</v>
      </c>
      <c r="J360" s="181">
        <f t="shared" si="83"/>
        <v>343.07</v>
      </c>
      <c r="K360" s="184"/>
      <c r="L360" s="184">
        <f t="shared" si="85"/>
        <v>0</v>
      </c>
      <c r="M360" s="181">
        <f t="shared" si="84"/>
        <v>0</v>
      </c>
      <c r="N360" s="28"/>
    </row>
    <row r="361" spans="2:14" ht="30" x14ac:dyDescent="0.25">
      <c r="B361" s="177" t="s">
        <v>696</v>
      </c>
      <c r="C361" s="177" t="s">
        <v>260</v>
      </c>
      <c r="D361" s="177">
        <v>95248</v>
      </c>
      <c r="E361" s="178" t="s">
        <v>697</v>
      </c>
      <c r="F361" s="192" t="s">
        <v>20</v>
      </c>
      <c r="G361" s="192">
        <v>28</v>
      </c>
      <c r="H361" s="180">
        <v>44.17</v>
      </c>
      <c r="I361" s="180">
        <f t="shared" si="80"/>
        <v>55.21</v>
      </c>
      <c r="J361" s="181">
        <f t="shared" si="83"/>
        <v>1545.88</v>
      </c>
      <c r="K361" s="180"/>
      <c r="L361" s="180">
        <f t="shared" si="85"/>
        <v>0</v>
      </c>
      <c r="M361" s="181">
        <f t="shared" si="84"/>
        <v>0</v>
      </c>
      <c r="N361" s="28"/>
    </row>
    <row r="362" spans="2:14" ht="30" x14ac:dyDescent="0.25">
      <c r="B362" s="177" t="s">
        <v>698</v>
      </c>
      <c r="C362" s="177" t="s">
        <v>260</v>
      </c>
      <c r="D362" s="177">
        <v>95249</v>
      </c>
      <c r="E362" s="178" t="s">
        <v>699</v>
      </c>
      <c r="F362" s="192" t="s">
        <v>20</v>
      </c>
      <c r="G362" s="192">
        <v>1</v>
      </c>
      <c r="H362" s="180">
        <v>52.82</v>
      </c>
      <c r="I362" s="180">
        <f t="shared" si="80"/>
        <v>66.03</v>
      </c>
      <c r="J362" s="181">
        <f t="shared" si="83"/>
        <v>66.03</v>
      </c>
      <c r="K362" s="180"/>
      <c r="L362" s="180">
        <f t="shared" si="85"/>
        <v>0</v>
      </c>
      <c r="M362" s="181">
        <f t="shared" si="84"/>
        <v>0</v>
      </c>
      <c r="N362" s="28"/>
    </row>
    <row r="363" spans="2:14" ht="45" x14ac:dyDescent="0.25">
      <c r="B363" s="177" t="s">
        <v>700</v>
      </c>
      <c r="C363" s="177" t="s">
        <v>260</v>
      </c>
      <c r="D363" s="177">
        <v>103851</v>
      </c>
      <c r="E363" s="178" t="s">
        <v>701</v>
      </c>
      <c r="F363" s="192" t="s">
        <v>20</v>
      </c>
      <c r="G363" s="192">
        <v>56</v>
      </c>
      <c r="H363" s="180">
        <v>21.21</v>
      </c>
      <c r="I363" s="180">
        <f t="shared" si="80"/>
        <v>26.51</v>
      </c>
      <c r="J363" s="181">
        <f t="shared" si="83"/>
        <v>1484.56</v>
      </c>
      <c r="K363" s="180"/>
      <c r="L363" s="180">
        <f t="shared" si="85"/>
        <v>0</v>
      </c>
      <c r="M363" s="181">
        <f t="shared" si="84"/>
        <v>0</v>
      </c>
      <c r="N363" s="28"/>
    </row>
    <row r="364" spans="2:14" ht="45" x14ac:dyDescent="0.25">
      <c r="B364" s="177" t="s">
        <v>702</v>
      </c>
      <c r="C364" s="177" t="s">
        <v>260</v>
      </c>
      <c r="D364" s="187">
        <v>103858</v>
      </c>
      <c r="E364" s="188" t="s">
        <v>703</v>
      </c>
      <c r="F364" s="187" t="s">
        <v>20</v>
      </c>
      <c r="G364" s="192">
        <v>2</v>
      </c>
      <c r="H364" s="180">
        <v>27.93</v>
      </c>
      <c r="I364" s="180">
        <f t="shared" si="80"/>
        <v>34.909999999999997</v>
      </c>
      <c r="J364" s="181">
        <f t="shared" si="83"/>
        <v>69.819999999999993</v>
      </c>
      <c r="K364" s="180"/>
      <c r="L364" s="180">
        <f t="shared" si="85"/>
        <v>0</v>
      </c>
      <c r="M364" s="181">
        <f t="shared" si="84"/>
        <v>0</v>
      </c>
      <c r="N364" s="28"/>
    </row>
    <row r="365" spans="2:14" ht="30" x14ac:dyDescent="0.25">
      <c r="B365" s="177" t="s">
        <v>704</v>
      </c>
      <c r="C365" s="177" t="s">
        <v>52</v>
      </c>
      <c r="D365" s="177" t="s">
        <v>705</v>
      </c>
      <c r="E365" s="178" t="s">
        <v>706</v>
      </c>
      <c r="F365" s="192" t="s">
        <v>707</v>
      </c>
      <c r="G365" s="192">
        <v>5</v>
      </c>
      <c r="H365" s="180">
        <v>18.59</v>
      </c>
      <c r="I365" s="180">
        <f t="shared" si="80"/>
        <v>23.24</v>
      </c>
      <c r="J365" s="181">
        <f t="shared" si="83"/>
        <v>116.2</v>
      </c>
      <c r="K365" s="180"/>
      <c r="L365" s="180">
        <f t="shared" si="85"/>
        <v>0</v>
      </c>
      <c r="M365" s="181">
        <f t="shared" si="84"/>
        <v>0</v>
      </c>
      <c r="N365" s="28"/>
    </row>
    <row r="366" spans="2:14" ht="30" x14ac:dyDescent="0.25">
      <c r="B366" s="177" t="s">
        <v>708</v>
      </c>
      <c r="C366" s="177" t="s">
        <v>307</v>
      </c>
      <c r="D366" s="194" t="s">
        <v>709</v>
      </c>
      <c r="E366" s="178" t="s">
        <v>710</v>
      </c>
      <c r="F366" s="192" t="s">
        <v>20</v>
      </c>
      <c r="G366" s="192">
        <v>5</v>
      </c>
      <c r="H366" s="180">
        <v>102.73</v>
      </c>
      <c r="I366" s="180">
        <f t="shared" si="80"/>
        <v>128.41</v>
      </c>
      <c r="J366" s="181">
        <f t="shared" si="83"/>
        <v>642.04999999999995</v>
      </c>
      <c r="K366" s="180"/>
      <c r="L366" s="180">
        <f t="shared" si="85"/>
        <v>0</v>
      </c>
      <c r="M366" s="181">
        <f t="shared" si="84"/>
        <v>0</v>
      </c>
      <c r="N366" s="28"/>
    </row>
    <row r="367" spans="2:14" ht="30" x14ac:dyDescent="0.25">
      <c r="B367" s="177" t="s">
        <v>711</v>
      </c>
      <c r="C367" s="177" t="s">
        <v>307</v>
      </c>
      <c r="D367" s="194" t="s">
        <v>712</v>
      </c>
      <c r="E367" s="178" t="s">
        <v>713</v>
      </c>
      <c r="F367" s="192" t="s">
        <v>20</v>
      </c>
      <c r="G367" s="192">
        <v>3</v>
      </c>
      <c r="H367" s="180">
        <v>588.99</v>
      </c>
      <c r="I367" s="180">
        <f t="shared" si="80"/>
        <v>736.24</v>
      </c>
      <c r="J367" s="181">
        <f t="shared" si="83"/>
        <v>2208.7199999999998</v>
      </c>
      <c r="K367" s="180"/>
      <c r="L367" s="180">
        <f t="shared" si="85"/>
        <v>0</v>
      </c>
      <c r="M367" s="181">
        <f t="shared" si="84"/>
        <v>0</v>
      </c>
      <c r="N367" s="28"/>
    </row>
    <row r="368" spans="2:14" ht="30" x14ac:dyDescent="0.25">
      <c r="B368" s="177" t="s">
        <v>714</v>
      </c>
      <c r="C368" s="177" t="s">
        <v>52</v>
      </c>
      <c r="D368" s="177" t="s">
        <v>715</v>
      </c>
      <c r="E368" s="178" t="s">
        <v>716</v>
      </c>
      <c r="F368" s="192" t="s">
        <v>20</v>
      </c>
      <c r="G368" s="192">
        <v>1</v>
      </c>
      <c r="H368" s="180">
        <v>1374.62</v>
      </c>
      <c r="I368" s="180">
        <f t="shared" si="80"/>
        <v>1718.28</v>
      </c>
      <c r="J368" s="181">
        <f t="shared" si="83"/>
        <v>1718.28</v>
      </c>
      <c r="K368" s="180"/>
      <c r="L368" s="180">
        <f t="shared" si="85"/>
        <v>0</v>
      </c>
      <c r="M368" s="181">
        <f t="shared" si="84"/>
        <v>0</v>
      </c>
      <c r="N368" s="28"/>
    </row>
    <row r="369" spans="2:14" ht="30" x14ac:dyDescent="0.25">
      <c r="B369" s="177" t="s">
        <v>717</v>
      </c>
      <c r="C369" s="177" t="s">
        <v>307</v>
      </c>
      <c r="D369" s="194" t="s">
        <v>718</v>
      </c>
      <c r="E369" s="195" t="s">
        <v>719</v>
      </c>
      <c r="F369" s="196" t="s">
        <v>27</v>
      </c>
      <c r="G369" s="192">
        <v>51</v>
      </c>
      <c r="H369" s="180">
        <v>75.59</v>
      </c>
      <c r="I369" s="180">
        <f t="shared" si="80"/>
        <v>94.49</v>
      </c>
      <c r="J369" s="181">
        <f t="shared" si="83"/>
        <v>4818.99</v>
      </c>
      <c r="K369" s="180"/>
      <c r="L369" s="180">
        <f t="shared" si="85"/>
        <v>0</v>
      </c>
      <c r="M369" s="181">
        <f t="shared" si="84"/>
        <v>0</v>
      </c>
      <c r="N369" s="28"/>
    </row>
    <row r="370" spans="2:14" ht="75" x14ac:dyDescent="0.25">
      <c r="B370" s="177" t="s">
        <v>720</v>
      </c>
      <c r="C370" s="177" t="s">
        <v>260</v>
      </c>
      <c r="D370" s="177">
        <v>91170</v>
      </c>
      <c r="E370" s="195" t="s">
        <v>721</v>
      </c>
      <c r="F370" s="196" t="s">
        <v>27</v>
      </c>
      <c r="G370" s="192">
        <v>375</v>
      </c>
      <c r="H370" s="180">
        <v>12.87</v>
      </c>
      <c r="I370" s="180">
        <f t="shared" si="80"/>
        <v>16.09</v>
      </c>
      <c r="J370" s="181">
        <f t="shared" si="83"/>
        <v>6033.75</v>
      </c>
      <c r="K370" s="180"/>
      <c r="L370" s="180">
        <f t="shared" si="85"/>
        <v>0</v>
      </c>
      <c r="M370" s="181">
        <f t="shared" si="84"/>
        <v>0</v>
      </c>
      <c r="N370" s="28"/>
    </row>
    <row r="371" spans="2:14" ht="30" x14ac:dyDescent="0.25">
      <c r="B371" s="177" t="s">
        <v>722</v>
      </c>
      <c r="C371" s="177" t="s">
        <v>52</v>
      </c>
      <c r="D371" s="177" t="s">
        <v>723</v>
      </c>
      <c r="E371" s="195" t="s">
        <v>724</v>
      </c>
      <c r="F371" s="196" t="s">
        <v>20</v>
      </c>
      <c r="G371" s="192">
        <v>158</v>
      </c>
      <c r="H371" s="180">
        <v>4.05</v>
      </c>
      <c r="I371" s="180">
        <f t="shared" si="80"/>
        <v>5.0599999999999996</v>
      </c>
      <c r="J371" s="181">
        <f t="shared" si="83"/>
        <v>799.48</v>
      </c>
      <c r="K371" s="180"/>
      <c r="L371" s="180">
        <f t="shared" si="85"/>
        <v>0</v>
      </c>
      <c r="M371" s="181">
        <f t="shared" si="84"/>
        <v>0</v>
      </c>
      <c r="N371" s="28"/>
    </row>
    <row r="372" spans="2:14" ht="30" x14ac:dyDescent="0.25">
      <c r="B372" s="177" t="s">
        <v>725</v>
      </c>
      <c r="C372" s="177" t="s">
        <v>52</v>
      </c>
      <c r="D372" s="177" t="s">
        <v>726</v>
      </c>
      <c r="E372" s="195" t="s">
        <v>727</v>
      </c>
      <c r="F372" s="196" t="s">
        <v>20</v>
      </c>
      <c r="G372" s="192">
        <v>151</v>
      </c>
      <c r="H372" s="180">
        <v>4.05</v>
      </c>
      <c r="I372" s="180">
        <f t="shared" si="80"/>
        <v>5.0599999999999996</v>
      </c>
      <c r="J372" s="181">
        <f t="shared" si="83"/>
        <v>764.06</v>
      </c>
      <c r="K372" s="180"/>
      <c r="L372" s="180">
        <f t="shared" si="85"/>
        <v>0</v>
      </c>
      <c r="M372" s="181">
        <f t="shared" si="84"/>
        <v>0</v>
      </c>
      <c r="N372" s="28"/>
    </row>
    <row r="373" spans="2:14" ht="30" x14ac:dyDescent="0.25">
      <c r="B373" s="177" t="s">
        <v>728</v>
      </c>
      <c r="C373" s="177" t="s">
        <v>52</v>
      </c>
      <c r="D373" s="177" t="s">
        <v>729</v>
      </c>
      <c r="E373" s="195" t="s">
        <v>730</v>
      </c>
      <c r="F373" s="196" t="s">
        <v>20</v>
      </c>
      <c r="G373" s="192">
        <v>151</v>
      </c>
      <c r="H373" s="180">
        <v>4.05</v>
      </c>
      <c r="I373" s="180">
        <f t="shared" si="80"/>
        <v>5.0599999999999996</v>
      </c>
      <c r="J373" s="181">
        <f t="shared" si="83"/>
        <v>764.06</v>
      </c>
      <c r="K373" s="180"/>
      <c r="L373" s="180">
        <f t="shared" si="85"/>
        <v>0</v>
      </c>
      <c r="M373" s="181">
        <f t="shared" si="84"/>
        <v>0</v>
      </c>
      <c r="N373" s="28"/>
    </row>
    <row r="374" spans="2:14" ht="30" x14ac:dyDescent="0.25">
      <c r="B374" s="177" t="s">
        <v>731</v>
      </c>
      <c r="C374" s="177" t="s">
        <v>52</v>
      </c>
      <c r="D374" s="177" t="s">
        <v>732</v>
      </c>
      <c r="E374" s="195" t="s">
        <v>733</v>
      </c>
      <c r="F374" s="196" t="s">
        <v>20</v>
      </c>
      <c r="G374" s="192">
        <v>8</v>
      </c>
      <c r="H374" s="180">
        <v>2723.75</v>
      </c>
      <c r="I374" s="180">
        <f t="shared" si="80"/>
        <v>3404.69</v>
      </c>
      <c r="J374" s="181">
        <f t="shared" si="83"/>
        <v>27237.52</v>
      </c>
      <c r="K374" s="180"/>
      <c r="L374" s="180">
        <f t="shared" si="85"/>
        <v>0</v>
      </c>
      <c r="M374" s="181">
        <f t="shared" si="84"/>
        <v>0</v>
      </c>
      <c r="N374" s="28"/>
    </row>
    <row r="375" spans="2:14" x14ac:dyDescent="0.25">
      <c r="B375" s="173">
        <v>13</v>
      </c>
      <c r="C375" s="173"/>
      <c r="D375" s="173"/>
      <c r="E375" s="174" t="s">
        <v>210</v>
      </c>
      <c r="F375" s="173"/>
      <c r="G375" s="175"/>
      <c r="H375" s="176"/>
      <c r="I375" s="176"/>
      <c r="J375" s="176">
        <f>SUM(J376:J383)</f>
        <v>2297.58</v>
      </c>
      <c r="K375" s="176"/>
      <c r="L375" s="176"/>
      <c r="M375" s="176">
        <f>SUM(M376:M383)</f>
        <v>0</v>
      </c>
      <c r="N375" s="28"/>
    </row>
    <row r="376" spans="2:14" ht="30" x14ac:dyDescent="0.25">
      <c r="B376" s="177" t="s">
        <v>306</v>
      </c>
      <c r="C376" s="177" t="s">
        <v>260</v>
      </c>
      <c r="D376" s="187">
        <v>99802</v>
      </c>
      <c r="E376" s="178" t="s">
        <v>211</v>
      </c>
      <c r="F376" s="177" t="s">
        <v>18</v>
      </c>
      <c r="G376" s="197">
        <v>54.28</v>
      </c>
      <c r="H376" s="180">
        <v>0.72</v>
      </c>
      <c r="I376" s="180">
        <f t="shared" si="80"/>
        <v>0.9</v>
      </c>
      <c r="J376" s="181">
        <f t="shared" ref="J376:J383" si="86">ROUND(I376*G376,2)</f>
        <v>48.85</v>
      </c>
      <c r="K376" s="180"/>
      <c r="L376" s="180">
        <f t="shared" si="85"/>
        <v>0</v>
      </c>
      <c r="M376" s="181">
        <f t="shared" ref="M376:M383" si="87">ROUND(L376*G376,2)</f>
        <v>0</v>
      </c>
      <c r="N376" s="28"/>
    </row>
    <row r="377" spans="2:14" ht="30" x14ac:dyDescent="0.25">
      <c r="B377" s="177" t="s">
        <v>453</v>
      </c>
      <c r="C377" s="177" t="s">
        <v>260</v>
      </c>
      <c r="D377" s="187">
        <v>99803</v>
      </c>
      <c r="E377" s="178" t="s">
        <v>212</v>
      </c>
      <c r="F377" s="177" t="s">
        <v>18</v>
      </c>
      <c r="G377" s="197">
        <v>54.28</v>
      </c>
      <c r="H377" s="180">
        <v>2.81</v>
      </c>
      <c r="I377" s="180">
        <f t="shared" si="80"/>
        <v>3.51</v>
      </c>
      <c r="J377" s="181">
        <f t="shared" si="86"/>
        <v>190.52</v>
      </c>
      <c r="K377" s="180"/>
      <c r="L377" s="180">
        <f t="shared" si="85"/>
        <v>0</v>
      </c>
      <c r="M377" s="181">
        <f t="shared" si="87"/>
        <v>0</v>
      </c>
      <c r="N377" s="28"/>
    </row>
    <row r="378" spans="2:14" ht="30" x14ac:dyDescent="0.25">
      <c r="B378" s="177" t="s">
        <v>454</v>
      </c>
      <c r="C378" s="177" t="s">
        <v>260</v>
      </c>
      <c r="D378" s="187">
        <v>99804</v>
      </c>
      <c r="E378" s="178" t="s">
        <v>213</v>
      </c>
      <c r="F378" s="177" t="s">
        <v>18</v>
      </c>
      <c r="G378" s="197">
        <v>54.28</v>
      </c>
      <c r="H378" s="180">
        <v>7.27</v>
      </c>
      <c r="I378" s="180">
        <f t="shared" si="80"/>
        <v>9.09</v>
      </c>
      <c r="J378" s="181">
        <f t="shared" si="86"/>
        <v>493.41</v>
      </c>
      <c r="K378" s="180"/>
      <c r="L378" s="180">
        <f t="shared" si="85"/>
        <v>0</v>
      </c>
      <c r="M378" s="181">
        <f t="shared" si="87"/>
        <v>0</v>
      </c>
      <c r="N378" s="28"/>
    </row>
    <row r="379" spans="2:14" ht="30" x14ac:dyDescent="0.25">
      <c r="B379" s="177" t="s">
        <v>455</v>
      </c>
      <c r="C379" s="177" t="s">
        <v>260</v>
      </c>
      <c r="D379" s="187">
        <v>99810</v>
      </c>
      <c r="E379" s="178" t="s">
        <v>214</v>
      </c>
      <c r="F379" s="177" t="s">
        <v>18</v>
      </c>
      <c r="G379" s="197">
        <v>108.88</v>
      </c>
      <c r="H379" s="180">
        <v>9.94</v>
      </c>
      <c r="I379" s="180">
        <f t="shared" si="80"/>
        <v>12.43</v>
      </c>
      <c r="J379" s="181">
        <f t="shared" si="86"/>
        <v>1353.38</v>
      </c>
      <c r="K379" s="180"/>
      <c r="L379" s="180">
        <f t="shared" si="85"/>
        <v>0</v>
      </c>
      <c r="M379" s="181">
        <f t="shared" si="87"/>
        <v>0</v>
      </c>
      <c r="N379" s="28"/>
    </row>
    <row r="380" spans="2:14" ht="30" x14ac:dyDescent="0.25">
      <c r="B380" s="177" t="s">
        <v>456</v>
      </c>
      <c r="C380" s="177" t="s">
        <v>260</v>
      </c>
      <c r="D380" s="187">
        <v>99815</v>
      </c>
      <c r="E380" s="178" t="s">
        <v>734</v>
      </c>
      <c r="F380" s="196" t="s">
        <v>20</v>
      </c>
      <c r="G380" s="198">
        <v>7</v>
      </c>
      <c r="H380" s="180">
        <v>10.7</v>
      </c>
      <c r="I380" s="180">
        <f t="shared" si="80"/>
        <v>13.38</v>
      </c>
      <c r="J380" s="181">
        <f t="shared" si="86"/>
        <v>93.66</v>
      </c>
      <c r="K380" s="180"/>
      <c r="L380" s="180">
        <f t="shared" si="85"/>
        <v>0</v>
      </c>
      <c r="M380" s="181">
        <f t="shared" si="87"/>
        <v>0</v>
      </c>
      <c r="N380" s="28"/>
    </row>
    <row r="381" spans="2:14" ht="30" x14ac:dyDescent="0.25">
      <c r="B381" s="177" t="s">
        <v>457</v>
      </c>
      <c r="C381" s="177" t="s">
        <v>260</v>
      </c>
      <c r="D381" s="187">
        <v>99816</v>
      </c>
      <c r="E381" s="178" t="s">
        <v>215</v>
      </c>
      <c r="F381" s="196" t="s">
        <v>20</v>
      </c>
      <c r="G381" s="197">
        <v>1</v>
      </c>
      <c r="H381" s="180">
        <v>11.42</v>
      </c>
      <c r="I381" s="180">
        <f t="shared" si="80"/>
        <v>14.28</v>
      </c>
      <c r="J381" s="181">
        <f t="shared" si="86"/>
        <v>14.28</v>
      </c>
      <c r="K381" s="180"/>
      <c r="L381" s="180">
        <f t="shared" si="85"/>
        <v>0</v>
      </c>
      <c r="M381" s="181">
        <f t="shared" si="87"/>
        <v>0</v>
      </c>
      <c r="N381" s="28"/>
    </row>
    <row r="382" spans="2:14" ht="30" x14ac:dyDescent="0.25">
      <c r="B382" s="177" t="s">
        <v>458</v>
      </c>
      <c r="C382" s="177" t="s">
        <v>260</v>
      </c>
      <c r="D382" s="187">
        <v>99817</v>
      </c>
      <c r="E382" s="178" t="s">
        <v>216</v>
      </c>
      <c r="F382" s="196" t="s">
        <v>20</v>
      </c>
      <c r="G382" s="197">
        <v>3</v>
      </c>
      <c r="H382" s="180">
        <v>6.37</v>
      </c>
      <c r="I382" s="180">
        <f t="shared" si="80"/>
        <v>7.96</v>
      </c>
      <c r="J382" s="181">
        <f t="shared" si="86"/>
        <v>23.88</v>
      </c>
      <c r="K382" s="180"/>
      <c r="L382" s="180">
        <f t="shared" si="85"/>
        <v>0</v>
      </c>
      <c r="M382" s="181">
        <f t="shared" si="87"/>
        <v>0</v>
      </c>
      <c r="N382" s="28"/>
    </row>
    <row r="383" spans="2:14" ht="30" x14ac:dyDescent="0.25">
      <c r="B383" s="177" t="s">
        <v>735</v>
      </c>
      <c r="C383" s="177" t="s">
        <v>260</v>
      </c>
      <c r="D383" s="187">
        <v>99818</v>
      </c>
      <c r="E383" s="178" t="s">
        <v>217</v>
      </c>
      <c r="F383" s="196" t="s">
        <v>20</v>
      </c>
      <c r="G383" s="197">
        <v>10</v>
      </c>
      <c r="H383" s="180">
        <v>6.37</v>
      </c>
      <c r="I383" s="180">
        <f t="shared" si="80"/>
        <v>7.96</v>
      </c>
      <c r="J383" s="181">
        <f t="shared" si="86"/>
        <v>79.599999999999994</v>
      </c>
      <c r="K383" s="180"/>
      <c r="L383" s="180">
        <f t="shared" si="85"/>
        <v>0</v>
      </c>
      <c r="M383" s="181">
        <f t="shared" si="87"/>
        <v>0</v>
      </c>
      <c r="N383" s="28"/>
    </row>
    <row r="384" spans="2:14" x14ac:dyDescent="0.25">
      <c r="B384" s="173">
        <v>14</v>
      </c>
      <c r="C384" s="173"/>
      <c r="D384" s="173"/>
      <c r="E384" s="174" t="s">
        <v>166</v>
      </c>
      <c r="F384" s="173"/>
      <c r="G384" s="175"/>
      <c r="H384" s="176"/>
      <c r="I384" s="176"/>
      <c r="J384" s="176">
        <f>SUM(J385)</f>
        <v>149362.68</v>
      </c>
      <c r="K384" s="176"/>
      <c r="L384" s="176"/>
      <c r="M384" s="176">
        <f>SUM(M385)</f>
        <v>0</v>
      </c>
      <c r="N384" s="28"/>
    </row>
    <row r="385" spans="2:14" ht="30" x14ac:dyDescent="0.25">
      <c r="B385" s="177" t="s">
        <v>459</v>
      </c>
      <c r="C385" s="177" t="s">
        <v>52</v>
      </c>
      <c r="D385" s="199" t="s">
        <v>736</v>
      </c>
      <c r="E385" s="178" t="s">
        <v>166</v>
      </c>
      <c r="F385" s="177" t="s">
        <v>167</v>
      </c>
      <c r="G385" s="197">
        <v>12</v>
      </c>
      <c r="H385" s="180">
        <v>9957.51</v>
      </c>
      <c r="I385" s="180">
        <f t="shared" si="80"/>
        <v>12446.89</v>
      </c>
      <c r="J385" s="181">
        <f>ROUND(I385*G385,2)</f>
        <v>149362.68</v>
      </c>
      <c r="K385" s="180"/>
      <c r="L385" s="180">
        <f t="shared" si="85"/>
        <v>0</v>
      </c>
      <c r="M385" s="181">
        <f>ROUND(L385*G385,2)</f>
        <v>0</v>
      </c>
      <c r="N385" s="28"/>
    </row>
    <row r="386" spans="2:14" x14ac:dyDescent="0.25">
      <c r="B386" s="173"/>
      <c r="C386" s="173"/>
      <c r="D386" s="173"/>
      <c r="E386" s="174" t="s">
        <v>60</v>
      </c>
      <c r="F386" s="173"/>
      <c r="G386" s="175"/>
      <c r="H386" s="176"/>
      <c r="I386" s="176"/>
      <c r="J386" s="176">
        <f>SUM(J171:J385)/2</f>
        <v>1777989.5199999993</v>
      </c>
      <c r="K386" s="176"/>
      <c r="L386" s="176"/>
      <c r="M386" s="176">
        <f>SUM(M171:M385)/2</f>
        <v>0</v>
      </c>
      <c r="N386" s="28"/>
    </row>
    <row r="387" spans="2:14" ht="9" customHeight="1" x14ac:dyDescent="0.25">
      <c r="B387" s="217"/>
      <c r="G387" s="30"/>
      <c r="H387" s="30"/>
      <c r="I387" s="30"/>
      <c r="J387" s="30"/>
      <c r="K387" s="30"/>
      <c r="L387" s="30"/>
      <c r="M387" s="238"/>
      <c r="N387" s="28"/>
    </row>
    <row r="388" spans="2:14" ht="21" customHeight="1" x14ac:dyDescent="0.25">
      <c r="B388" s="225"/>
      <c r="C388" s="226"/>
      <c r="D388" s="227"/>
      <c r="E388" s="201" t="s">
        <v>739</v>
      </c>
      <c r="F388" s="201"/>
      <c r="G388" s="204"/>
      <c r="H388" s="172"/>
      <c r="I388" s="172"/>
      <c r="J388" s="208">
        <f>J386+J168</f>
        <v>2102097.7299999995</v>
      </c>
      <c r="K388" s="172"/>
      <c r="L388" s="172"/>
      <c r="M388" s="208">
        <f>M386+M168</f>
        <v>0</v>
      </c>
      <c r="N388" s="128"/>
    </row>
    <row r="389" spans="2:14" x14ac:dyDescent="0.25">
      <c r="B389" s="217"/>
      <c r="G389" s="30"/>
      <c r="H389" s="30"/>
      <c r="I389" s="30"/>
      <c r="J389" s="30"/>
      <c r="K389" s="127"/>
      <c r="L389" s="127"/>
      <c r="M389" s="239"/>
      <c r="N389" s="28"/>
    </row>
    <row r="390" spans="2:14" x14ac:dyDescent="0.25">
      <c r="B390" s="217"/>
      <c r="G390" s="30"/>
      <c r="H390" s="30"/>
      <c r="I390" s="30"/>
      <c r="J390" s="30"/>
      <c r="K390" s="127"/>
      <c r="L390" s="127"/>
      <c r="M390" s="239"/>
      <c r="N390" s="28"/>
    </row>
    <row r="391" spans="2:14" x14ac:dyDescent="0.25">
      <c r="B391" s="217"/>
      <c r="G391" s="30"/>
      <c r="H391" s="30"/>
      <c r="I391" s="30"/>
      <c r="J391" s="30"/>
      <c r="K391" s="127"/>
      <c r="L391" s="127"/>
      <c r="M391" s="239"/>
      <c r="N391" s="28"/>
    </row>
    <row r="392" spans="2:14" x14ac:dyDescent="0.25">
      <c r="B392" s="217"/>
      <c r="G392" s="30"/>
      <c r="H392" s="30"/>
      <c r="I392" s="30"/>
      <c r="J392" s="30"/>
      <c r="K392" s="127"/>
      <c r="L392" s="127"/>
      <c r="M392" s="239"/>
      <c r="N392" s="28"/>
    </row>
    <row r="393" spans="2:14" x14ac:dyDescent="0.25">
      <c r="B393" s="217"/>
      <c r="G393" s="30"/>
      <c r="H393" s="30"/>
      <c r="I393" s="30"/>
      <c r="J393" s="30"/>
      <c r="K393" s="127"/>
      <c r="L393" s="127"/>
      <c r="M393" s="239"/>
      <c r="N393" s="28"/>
    </row>
    <row r="394" spans="2:14" x14ac:dyDescent="0.25">
      <c r="B394" s="217"/>
      <c r="G394" s="30"/>
      <c r="H394" s="30"/>
      <c r="I394" s="30"/>
      <c r="J394" s="30"/>
      <c r="K394" s="30"/>
      <c r="L394" s="30"/>
      <c r="M394" s="238"/>
      <c r="N394" s="28"/>
    </row>
    <row r="395" spans="2:14" x14ac:dyDescent="0.25">
      <c r="B395" s="217"/>
      <c r="G395" s="30"/>
      <c r="H395" s="30"/>
      <c r="I395" s="30"/>
      <c r="J395" s="30"/>
      <c r="K395" s="30"/>
      <c r="L395" s="30"/>
      <c r="M395" s="238"/>
      <c r="N395" s="28"/>
    </row>
    <row r="396" spans="2:14" x14ac:dyDescent="0.25">
      <c r="B396" s="217"/>
      <c r="G396" s="30"/>
      <c r="H396" s="30"/>
      <c r="I396" s="30"/>
      <c r="J396" s="30"/>
      <c r="K396" s="209"/>
      <c r="L396" s="209"/>
      <c r="M396" s="240"/>
      <c r="N396" s="28"/>
    </row>
    <row r="397" spans="2:14" ht="15" customHeight="1" x14ac:dyDescent="0.25">
      <c r="B397" s="217"/>
      <c r="G397" s="30"/>
      <c r="H397" s="30"/>
      <c r="I397" s="30"/>
      <c r="J397" s="30"/>
      <c r="K397" s="57" t="s">
        <v>460</v>
      </c>
      <c r="L397" s="126"/>
      <c r="M397" s="241"/>
      <c r="N397" s="126"/>
    </row>
    <row r="398" spans="2:14" ht="15" customHeight="1" x14ac:dyDescent="0.25">
      <c r="B398" s="217"/>
      <c r="G398" s="30"/>
      <c r="H398" s="30"/>
      <c r="I398" s="30"/>
      <c r="J398" s="30"/>
      <c r="K398" s="57" t="s">
        <v>461</v>
      </c>
      <c r="L398" s="126"/>
      <c r="M398" s="241"/>
      <c r="N398" s="126"/>
    </row>
    <row r="399" spans="2:14" x14ac:dyDescent="0.25">
      <c r="B399" s="242"/>
      <c r="C399" s="243"/>
      <c r="D399" s="243"/>
      <c r="E399" s="244"/>
      <c r="F399" s="243"/>
      <c r="G399" s="245"/>
      <c r="H399" s="32"/>
      <c r="I399" s="32"/>
      <c r="J399" s="32"/>
      <c r="K399" s="32"/>
      <c r="L399" s="32"/>
      <c r="M399" s="246"/>
      <c r="N399" s="22"/>
    </row>
    <row r="400" spans="2:14" x14ac:dyDescent="0.25">
      <c r="I400" s="33"/>
      <c r="L400" s="33"/>
    </row>
  </sheetData>
  <autoFilter ref="A7:J400" xr:uid="{00000000-0001-0000-1300-000000000000}"/>
  <sortState xmlns:xlrd2="http://schemas.microsoft.com/office/spreadsheetml/2017/richdata2" ref="B85:H103">
    <sortCondition ref="D85:D103"/>
  </sortState>
  <mergeCells count="3">
    <mergeCell ref="E2:K2"/>
    <mergeCell ref="B3:M3"/>
    <mergeCell ref="B4:M4"/>
  </mergeCells>
  <phoneticPr fontId="25" type="noConversion"/>
  <printOptions horizontalCentered="1"/>
  <pageMargins left="0.27559055118110237" right="0.27559055118110237" top="0.47244094488188981" bottom="0.47244094488188981" header="0.31496062992125984" footer="0.31496062992125984"/>
  <pageSetup paperSize="9" scale="61" orientation="landscape" r:id="rId1"/>
  <headerFoot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17"/>
  <dimension ref="A1:T83"/>
  <sheetViews>
    <sheetView tabSelected="1" view="pageBreakPreview" topLeftCell="G62" zoomScale="85" zoomScaleSheetLayoutView="85" workbookViewId="0">
      <selection activeCell="P73" sqref="P73"/>
    </sheetView>
  </sheetViews>
  <sheetFormatPr defaultRowHeight="15" x14ac:dyDescent="0.25"/>
  <cols>
    <col min="1" max="1" width="7.5703125" style="46" customWidth="1"/>
    <col min="2" max="2" width="34" style="75" customWidth="1"/>
    <col min="3" max="3" width="17" style="46" customWidth="1"/>
    <col min="4" max="4" width="16.5703125" style="46" customWidth="1"/>
    <col min="5" max="5" width="12.7109375" style="67" customWidth="1"/>
    <col min="6" max="12" width="16.5703125" style="46" customWidth="1"/>
    <col min="13" max="17" width="17.140625" style="46" customWidth="1"/>
    <col min="18" max="16384" width="9.140625" style="46"/>
  </cols>
  <sheetData>
    <row r="1" spans="1:18" ht="66" customHeight="1" x14ac:dyDescent="0.25">
      <c r="A1" s="274" t="s">
        <v>476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18" ht="15.75" x14ac:dyDescent="0.25">
      <c r="A2" s="68"/>
      <c r="B2" s="73"/>
      <c r="C2" s="68"/>
      <c r="D2" s="47"/>
      <c r="E2" s="47"/>
      <c r="F2" s="68"/>
      <c r="G2" s="68"/>
      <c r="I2" s="157" t="str">
        <f>'ANEXO II - PLANILHA'!B3</f>
        <v>REFORMA DO APOIO DA COZINHA - PAVIMENTO SUBSOLO FRONTAL - BLOCO SÃO CAMILO - CR 934315/2022 (LOTE A)</v>
      </c>
      <c r="L2" s="68"/>
      <c r="M2" s="68"/>
    </row>
    <row r="3" spans="1:18" ht="15.75" x14ac:dyDescent="0.25">
      <c r="A3" s="68"/>
      <c r="B3" s="73"/>
      <c r="C3" s="68"/>
      <c r="D3" s="47"/>
      <c r="E3" s="47"/>
      <c r="F3" s="68"/>
      <c r="G3" s="68"/>
      <c r="I3" s="157" t="str">
        <f>'ANEXO II - PLANILHA'!B4</f>
        <v>REFORMA DO PRONTO SOCORRO - PAV TÉRREO FRONTAL - BLOCO SÃO CAMILO - CR 936178/2022 (LOTE B)</v>
      </c>
      <c r="J3" s="68"/>
      <c r="K3" s="68"/>
      <c r="L3" s="68"/>
      <c r="M3" s="68"/>
    </row>
    <row r="4" spans="1:18" s="4" customFormat="1" ht="11.25" customHeight="1" x14ac:dyDescent="0.25">
      <c r="A4" s="91"/>
      <c r="B4" s="92"/>
      <c r="H4" s="158"/>
      <c r="M4" s="68"/>
      <c r="N4" s="46"/>
    </row>
    <row r="5" spans="1:18" s="4" customFormat="1" x14ac:dyDescent="0.25">
      <c r="A5" s="291" t="s">
        <v>145</v>
      </c>
      <c r="B5" s="293" t="s">
        <v>5</v>
      </c>
      <c r="C5" s="293"/>
      <c r="D5" s="295" t="s">
        <v>146</v>
      </c>
      <c r="E5" s="283" t="s">
        <v>475</v>
      </c>
      <c r="F5" s="148">
        <v>1</v>
      </c>
      <c r="G5" s="148">
        <v>2</v>
      </c>
      <c r="H5" s="148">
        <v>3</v>
      </c>
      <c r="I5" s="148">
        <v>4</v>
      </c>
      <c r="J5" s="148">
        <v>5</v>
      </c>
      <c r="K5" s="148">
        <v>6</v>
      </c>
      <c r="L5" s="148">
        <v>7</v>
      </c>
      <c r="M5" s="148">
        <v>8</v>
      </c>
      <c r="N5" s="148">
        <v>9</v>
      </c>
      <c r="O5" s="148">
        <v>10</v>
      </c>
      <c r="P5" s="148">
        <v>11</v>
      </c>
      <c r="Q5" s="148">
        <v>12</v>
      </c>
    </row>
    <row r="6" spans="1:18" s="4" customFormat="1" x14ac:dyDescent="0.25">
      <c r="A6" s="292"/>
      <c r="B6" s="294"/>
      <c r="C6" s="294"/>
      <c r="D6" s="296"/>
      <c r="E6" s="284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</row>
    <row r="7" spans="1:18" s="156" customFormat="1" x14ac:dyDescent="0.25">
      <c r="A7" s="150" t="str">
        <f>'ANEXO II - PLANILHA'!B8</f>
        <v>LOTE A</v>
      </c>
      <c r="B7" s="151"/>
      <c r="C7" s="152" t="str">
        <f>'ANEXO II - PLANILHA'!D8</f>
        <v>REFORMA DO APOIO DA COZINHA - PAVIMENTO SUBSOLO FRONTAL - BLOCO SÃO CAMILO - CR 934315/2022</v>
      </c>
      <c r="D7" s="153"/>
      <c r="E7" s="154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1:18" x14ac:dyDescent="0.25">
      <c r="A8" s="93">
        <f>'ANEXO II - PLANILHA'!B9</f>
        <v>1</v>
      </c>
      <c r="B8" s="94" t="s">
        <v>16</v>
      </c>
      <c r="C8" s="95"/>
      <c r="D8" s="96">
        <f>'ANEXO II - PLANILHA'!J9</f>
        <v>2057.6</v>
      </c>
      <c r="E8" s="97" t="s">
        <v>147</v>
      </c>
      <c r="F8" s="98">
        <v>1</v>
      </c>
      <c r="G8" s="99"/>
      <c r="H8" s="99"/>
      <c r="I8" s="99"/>
      <c r="J8" s="99"/>
      <c r="K8" s="99"/>
      <c r="L8" s="99"/>
      <c r="M8" s="168"/>
      <c r="N8" s="168"/>
      <c r="O8" s="168"/>
      <c r="P8" s="168"/>
      <c r="Q8" s="169"/>
      <c r="R8" s="71">
        <f>SUM(F8:Q8)</f>
        <v>1</v>
      </c>
    </row>
    <row r="9" spans="1:18" x14ac:dyDescent="0.25">
      <c r="A9" s="100"/>
      <c r="B9" s="101"/>
      <c r="C9" s="79"/>
      <c r="D9" s="80"/>
      <c r="E9" s="81"/>
      <c r="F9" s="48">
        <f>$D8*F8</f>
        <v>2057.6</v>
      </c>
      <c r="G9" s="49">
        <f t="shared" ref="G9:M9" si="0">$D8*G8</f>
        <v>0</v>
      </c>
      <c r="H9" s="49">
        <f t="shared" si="0"/>
        <v>0</v>
      </c>
      <c r="I9" s="49">
        <f t="shared" si="0"/>
        <v>0</v>
      </c>
      <c r="J9" s="49"/>
      <c r="K9" s="49"/>
      <c r="L9" s="49">
        <f t="shared" si="0"/>
        <v>0</v>
      </c>
      <c r="M9" s="49">
        <f t="shared" si="0"/>
        <v>0</v>
      </c>
      <c r="N9" s="49">
        <f t="shared" ref="N9:Q9" si="1">$D8*N8</f>
        <v>0</v>
      </c>
      <c r="O9" s="49">
        <f t="shared" si="1"/>
        <v>0</v>
      </c>
      <c r="P9" s="49">
        <f t="shared" si="1"/>
        <v>0</v>
      </c>
      <c r="Q9" s="102">
        <f t="shared" si="1"/>
        <v>0</v>
      </c>
    </row>
    <row r="10" spans="1:18" x14ac:dyDescent="0.25">
      <c r="A10" s="93">
        <f>'ANEXO II - PLANILHA'!B12</f>
        <v>2</v>
      </c>
      <c r="B10" s="94" t="s">
        <v>378</v>
      </c>
      <c r="C10" s="95"/>
      <c r="D10" s="96">
        <f>'ANEXO II - PLANILHA'!J12</f>
        <v>17890</v>
      </c>
      <c r="E10" s="97" t="s">
        <v>147</v>
      </c>
      <c r="F10" s="98">
        <f>F34</f>
        <v>3.3513603156059897E-2</v>
      </c>
      <c r="G10" s="98">
        <f t="shared" ref="G10:M10" si="2">G34</f>
        <v>0.13414508543210046</v>
      </c>
      <c r="H10" s="98">
        <f t="shared" si="2"/>
        <v>0.18616698909367627</v>
      </c>
      <c r="I10" s="98">
        <f t="shared" si="2"/>
        <v>0.2037171099901669</v>
      </c>
      <c r="J10" s="98">
        <f t="shared" si="2"/>
        <v>0.17157208094041251</v>
      </c>
      <c r="K10" s="98">
        <f t="shared" si="2"/>
        <v>0.15332654258069039</v>
      </c>
      <c r="L10" s="98">
        <f t="shared" si="2"/>
        <v>8.1854140841622305E-2</v>
      </c>
      <c r="M10" s="170">
        <f t="shared" si="2"/>
        <v>3.5704447965271301E-2</v>
      </c>
      <c r="N10" s="170"/>
      <c r="O10" s="170"/>
      <c r="P10" s="170"/>
      <c r="Q10" s="171"/>
      <c r="R10" s="71">
        <f>SUM(F10:Q10)</f>
        <v>1.0000000000000002</v>
      </c>
    </row>
    <row r="11" spans="1:18" x14ac:dyDescent="0.25">
      <c r="A11" s="100"/>
      <c r="B11" s="101"/>
      <c r="C11" s="79"/>
      <c r="D11" s="80"/>
      <c r="E11" s="81"/>
      <c r="F11" s="48">
        <f>$D10*F10</f>
        <v>599.55836046191155</v>
      </c>
      <c r="G11" s="49">
        <f t="shared" ref="G11:K11" si="3">$D10*G10</f>
        <v>2399.8555783802772</v>
      </c>
      <c r="H11" s="49">
        <f t="shared" si="3"/>
        <v>3330.5274348858684</v>
      </c>
      <c r="I11" s="49">
        <f t="shared" si="3"/>
        <v>3644.4990977240859</v>
      </c>
      <c r="J11" s="49">
        <f t="shared" si="3"/>
        <v>3069.4245280239797</v>
      </c>
      <c r="K11" s="49">
        <f t="shared" si="3"/>
        <v>2743.0118467685511</v>
      </c>
      <c r="L11" s="49">
        <f t="shared" ref="L11:M11" si="4">$D10*L10</f>
        <v>1464.370579656623</v>
      </c>
      <c r="M11" s="49">
        <f t="shared" si="4"/>
        <v>638.75257409870358</v>
      </c>
      <c r="N11" s="49">
        <f t="shared" ref="N11:Q11" si="5">$D10*N10</f>
        <v>0</v>
      </c>
      <c r="O11" s="49">
        <f t="shared" si="5"/>
        <v>0</v>
      </c>
      <c r="P11" s="49">
        <f t="shared" si="5"/>
        <v>0</v>
      </c>
      <c r="Q11" s="102">
        <f t="shared" si="5"/>
        <v>0</v>
      </c>
    </row>
    <row r="12" spans="1:18" x14ac:dyDescent="0.25">
      <c r="A12" s="93">
        <f>'ANEXO II - PLANILHA'!B14</f>
        <v>3</v>
      </c>
      <c r="B12" s="275" t="s">
        <v>177</v>
      </c>
      <c r="C12" s="276"/>
      <c r="D12" s="96">
        <f>'ANEXO II - PLANILHA'!J14</f>
        <v>7464.67</v>
      </c>
      <c r="E12" s="97" t="s">
        <v>147</v>
      </c>
      <c r="F12" s="98">
        <v>1</v>
      </c>
      <c r="G12" s="99"/>
      <c r="H12" s="99"/>
      <c r="I12" s="99"/>
      <c r="J12" s="99"/>
      <c r="K12" s="99"/>
      <c r="L12" s="99"/>
      <c r="M12" s="168"/>
      <c r="N12" s="168"/>
      <c r="O12" s="168"/>
      <c r="P12" s="168"/>
      <c r="Q12" s="169"/>
      <c r="R12" s="71">
        <f t="shared" ref="R12" si="6">SUM(F12:Q12)</f>
        <v>1</v>
      </c>
    </row>
    <row r="13" spans="1:18" x14ac:dyDescent="0.25">
      <c r="A13" s="100"/>
      <c r="B13" s="277"/>
      <c r="C13" s="278"/>
      <c r="D13" s="80"/>
      <c r="E13" s="81"/>
      <c r="F13" s="48">
        <f>$D12*F12</f>
        <v>7464.67</v>
      </c>
      <c r="G13" s="49">
        <f t="shared" ref="G13:M13" si="7">$D12*G12</f>
        <v>0</v>
      </c>
      <c r="H13" s="49">
        <f t="shared" si="7"/>
        <v>0</v>
      </c>
      <c r="I13" s="49">
        <f t="shared" si="7"/>
        <v>0</v>
      </c>
      <c r="J13" s="49"/>
      <c r="K13" s="49"/>
      <c r="L13" s="49">
        <f t="shared" si="7"/>
        <v>0</v>
      </c>
      <c r="M13" s="49">
        <f t="shared" si="7"/>
        <v>0</v>
      </c>
      <c r="N13" s="49">
        <f t="shared" ref="N13:Q13" si="8">$D12*N12</f>
        <v>0</v>
      </c>
      <c r="O13" s="49">
        <f t="shared" si="8"/>
        <v>0</v>
      </c>
      <c r="P13" s="49">
        <f t="shared" si="8"/>
        <v>0</v>
      </c>
      <c r="Q13" s="102">
        <f t="shared" si="8"/>
        <v>0</v>
      </c>
    </row>
    <row r="14" spans="1:18" x14ac:dyDescent="0.25">
      <c r="A14" s="103">
        <f>'ANEXO II - PLANILHA'!B26</f>
        <v>4</v>
      </c>
      <c r="B14" s="104" t="s">
        <v>48</v>
      </c>
      <c r="C14" s="95"/>
      <c r="D14" s="96">
        <f>'ANEXO II - PLANILHA'!J26</f>
        <v>17569.420000000002</v>
      </c>
      <c r="E14" s="97" t="s">
        <v>147</v>
      </c>
      <c r="F14" s="105"/>
      <c r="G14" s="106">
        <v>0.8</v>
      </c>
      <c r="H14" s="99">
        <v>0.2</v>
      </c>
      <c r="I14" s="99"/>
      <c r="J14" s="99"/>
      <c r="K14" s="99"/>
      <c r="L14" s="99"/>
      <c r="M14" s="168"/>
      <c r="N14" s="168"/>
      <c r="O14" s="168"/>
      <c r="P14" s="168"/>
      <c r="Q14" s="169"/>
      <c r="R14" s="71">
        <f t="shared" ref="R14" si="9">SUM(F14:Q14)</f>
        <v>1</v>
      </c>
    </row>
    <row r="15" spans="1:18" x14ac:dyDescent="0.25">
      <c r="A15" s="66"/>
      <c r="B15" s="74"/>
      <c r="C15" s="79"/>
      <c r="D15" s="80"/>
      <c r="E15" s="81"/>
      <c r="F15" s="48">
        <f>$D14*F14</f>
        <v>0</v>
      </c>
      <c r="G15" s="49">
        <f t="shared" ref="G15" si="10">$D14*G14</f>
        <v>14055.536000000002</v>
      </c>
      <c r="H15" s="49">
        <f t="shared" ref="H15:M15" si="11">$D14*H14</f>
        <v>3513.8840000000005</v>
      </c>
      <c r="I15" s="49">
        <f t="shared" si="11"/>
        <v>0</v>
      </c>
      <c r="J15" s="49"/>
      <c r="K15" s="49"/>
      <c r="L15" s="49">
        <f t="shared" si="11"/>
        <v>0</v>
      </c>
      <c r="M15" s="49">
        <f t="shared" si="11"/>
        <v>0</v>
      </c>
      <c r="N15" s="49">
        <f t="shared" ref="N15:Q15" si="12">$D14*N14</f>
        <v>0</v>
      </c>
      <c r="O15" s="49">
        <f t="shared" si="12"/>
        <v>0</v>
      </c>
      <c r="P15" s="49">
        <f t="shared" si="12"/>
        <v>0</v>
      </c>
      <c r="Q15" s="102">
        <f t="shared" si="12"/>
        <v>0</v>
      </c>
    </row>
    <row r="16" spans="1:18" x14ac:dyDescent="0.25">
      <c r="A16" s="103">
        <f>'ANEXO II - PLANILHA'!B32</f>
        <v>5</v>
      </c>
      <c r="B16" s="104" t="s">
        <v>318</v>
      </c>
      <c r="C16" s="95"/>
      <c r="D16" s="96">
        <f>'ANEXO II - PLANILHA'!J32</f>
        <v>13979.15</v>
      </c>
      <c r="E16" s="97" t="s">
        <v>147</v>
      </c>
      <c r="F16" s="105"/>
      <c r="G16" s="106"/>
      <c r="H16" s="106">
        <v>0.5</v>
      </c>
      <c r="I16" s="99">
        <v>0.5</v>
      </c>
      <c r="J16" s="99"/>
      <c r="K16" s="99"/>
      <c r="L16" s="99"/>
      <c r="M16" s="168"/>
      <c r="N16" s="168"/>
      <c r="O16" s="168"/>
      <c r="P16" s="168"/>
      <c r="Q16" s="169"/>
      <c r="R16" s="71">
        <f t="shared" ref="R16" si="13">SUM(F16:Q16)</f>
        <v>1</v>
      </c>
    </row>
    <row r="17" spans="1:18" x14ac:dyDescent="0.25">
      <c r="A17" s="66"/>
      <c r="B17" s="74"/>
      <c r="C17" s="79"/>
      <c r="D17" s="80"/>
      <c r="E17" s="81"/>
      <c r="F17" s="48">
        <f>$D16*F16</f>
        <v>0</v>
      </c>
      <c r="G17" s="49">
        <f t="shared" ref="G17:M17" si="14">$D16*G16</f>
        <v>0</v>
      </c>
      <c r="H17" s="49">
        <f t="shared" si="14"/>
        <v>6989.5749999999998</v>
      </c>
      <c r="I17" s="49">
        <f t="shared" si="14"/>
        <v>6989.5749999999998</v>
      </c>
      <c r="J17" s="49"/>
      <c r="K17" s="49"/>
      <c r="L17" s="49">
        <f t="shared" si="14"/>
        <v>0</v>
      </c>
      <c r="M17" s="49">
        <f t="shared" si="14"/>
        <v>0</v>
      </c>
      <c r="N17" s="49">
        <f t="shared" ref="N17:Q17" si="15">$D16*N16</f>
        <v>0</v>
      </c>
      <c r="O17" s="49">
        <f t="shared" si="15"/>
        <v>0</v>
      </c>
      <c r="P17" s="49">
        <f t="shared" si="15"/>
        <v>0</v>
      </c>
      <c r="Q17" s="102">
        <f t="shared" si="15"/>
        <v>0</v>
      </c>
    </row>
    <row r="18" spans="1:18" x14ac:dyDescent="0.25">
      <c r="A18" s="103">
        <f>'ANEXO II - PLANILHA'!B38</f>
        <v>6</v>
      </c>
      <c r="B18" s="104" t="s">
        <v>24</v>
      </c>
      <c r="C18" s="95"/>
      <c r="D18" s="96">
        <f>'ANEXO II - PLANILHA'!J38</f>
        <v>18838.530000000002</v>
      </c>
      <c r="E18" s="97" t="s">
        <v>147</v>
      </c>
      <c r="F18" s="105"/>
      <c r="G18" s="106"/>
      <c r="H18" s="106"/>
      <c r="I18" s="99">
        <v>1</v>
      </c>
      <c r="J18" s="99"/>
      <c r="K18" s="99"/>
      <c r="L18" s="99"/>
      <c r="M18" s="168"/>
      <c r="N18" s="168"/>
      <c r="O18" s="168"/>
      <c r="P18" s="168"/>
      <c r="Q18" s="169"/>
      <c r="R18" s="71">
        <f t="shared" ref="R18" si="16">SUM(F18:Q18)</f>
        <v>1</v>
      </c>
    </row>
    <row r="19" spans="1:18" x14ac:dyDescent="0.25">
      <c r="A19" s="66"/>
      <c r="B19" s="74"/>
      <c r="C19" s="79"/>
      <c r="D19" s="80"/>
      <c r="E19" s="81"/>
      <c r="F19" s="48">
        <f>$D18*F18</f>
        <v>0</v>
      </c>
      <c r="G19" s="49">
        <f t="shared" ref="G19:H19" si="17">$D18*G18</f>
        <v>0</v>
      </c>
      <c r="H19" s="49">
        <f t="shared" si="17"/>
        <v>0</v>
      </c>
      <c r="I19" s="49">
        <f t="shared" ref="I19:M19" si="18">$D18*I18</f>
        <v>18838.530000000002</v>
      </c>
      <c r="J19" s="49"/>
      <c r="K19" s="49"/>
      <c r="L19" s="49">
        <f t="shared" si="18"/>
        <v>0</v>
      </c>
      <c r="M19" s="49">
        <f t="shared" si="18"/>
        <v>0</v>
      </c>
      <c r="N19" s="49">
        <f t="shared" ref="N19:Q19" si="19">$D18*N18</f>
        <v>0</v>
      </c>
      <c r="O19" s="49">
        <f t="shared" si="19"/>
        <v>0</v>
      </c>
      <c r="P19" s="49">
        <f t="shared" si="19"/>
        <v>0</v>
      </c>
      <c r="Q19" s="102">
        <f t="shared" si="19"/>
        <v>0</v>
      </c>
    </row>
    <row r="20" spans="1:18" x14ac:dyDescent="0.25">
      <c r="A20" s="103">
        <f>'ANEXO II - PLANILHA'!B42</f>
        <v>7</v>
      </c>
      <c r="B20" s="104" t="s">
        <v>22</v>
      </c>
      <c r="C20" s="95"/>
      <c r="D20" s="96">
        <f>'ANEXO II - PLANILHA'!J42</f>
        <v>61110.460000000006</v>
      </c>
      <c r="E20" s="97" t="s">
        <v>147</v>
      </c>
      <c r="F20" s="105"/>
      <c r="G20" s="106"/>
      <c r="H20" s="106">
        <v>0.3</v>
      </c>
      <c r="I20" s="106">
        <v>0.3</v>
      </c>
      <c r="J20" s="106">
        <v>0.2</v>
      </c>
      <c r="K20" s="106">
        <v>0.2</v>
      </c>
      <c r="L20" s="106"/>
      <c r="M20" s="170"/>
      <c r="N20" s="170"/>
      <c r="O20" s="170"/>
      <c r="P20" s="170"/>
      <c r="Q20" s="171"/>
      <c r="R20" s="71">
        <f t="shared" ref="R20" si="20">SUM(F20:Q20)</f>
        <v>1</v>
      </c>
    </row>
    <row r="21" spans="1:18" x14ac:dyDescent="0.25">
      <c r="A21" s="66"/>
      <c r="B21" s="74"/>
      <c r="C21" s="79"/>
      <c r="D21" s="80"/>
      <c r="E21" s="81"/>
      <c r="F21" s="48">
        <f>$D20*F20</f>
        <v>0</v>
      </c>
      <c r="G21" s="49">
        <f t="shared" ref="G21:J21" si="21">$D20*G20</f>
        <v>0</v>
      </c>
      <c r="H21" s="49">
        <f t="shared" si="21"/>
        <v>18333.138000000003</v>
      </c>
      <c r="I21" s="49">
        <f t="shared" si="21"/>
        <v>18333.138000000003</v>
      </c>
      <c r="J21" s="49">
        <f t="shared" si="21"/>
        <v>12222.092000000002</v>
      </c>
      <c r="K21" s="49">
        <f t="shared" ref="K21:M21" si="22">$D20*K20</f>
        <v>12222.092000000002</v>
      </c>
      <c r="L21" s="49">
        <f t="shared" si="22"/>
        <v>0</v>
      </c>
      <c r="M21" s="49">
        <f t="shared" si="22"/>
        <v>0</v>
      </c>
      <c r="N21" s="49">
        <f t="shared" ref="N21:Q21" si="23">$D20*N20</f>
        <v>0</v>
      </c>
      <c r="O21" s="49">
        <f t="shared" si="23"/>
        <v>0</v>
      </c>
      <c r="P21" s="49">
        <f t="shared" si="23"/>
        <v>0</v>
      </c>
      <c r="Q21" s="102">
        <f t="shared" si="23"/>
        <v>0</v>
      </c>
    </row>
    <row r="22" spans="1:18" x14ac:dyDescent="0.25">
      <c r="A22" s="103">
        <f>'ANEXO II - PLANILHA'!B50</f>
        <v>8</v>
      </c>
      <c r="B22" s="104" t="s">
        <v>153</v>
      </c>
      <c r="C22" s="76"/>
      <c r="D22" s="96">
        <f>'ANEXO II - PLANILHA'!J50</f>
        <v>23840.34</v>
      </c>
      <c r="E22" s="97" t="s">
        <v>147</v>
      </c>
      <c r="F22" s="105"/>
      <c r="G22" s="106"/>
      <c r="H22" s="106"/>
      <c r="I22" s="106"/>
      <c r="J22" s="106"/>
      <c r="K22" s="106">
        <v>0.5</v>
      </c>
      <c r="L22" s="106">
        <v>0.4</v>
      </c>
      <c r="M22" s="170">
        <v>0.1</v>
      </c>
      <c r="N22" s="170"/>
      <c r="O22" s="170"/>
      <c r="P22" s="170"/>
      <c r="Q22" s="171"/>
      <c r="R22" s="71">
        <f t="shared" ref="R22" si="24">SUM(F22:Q22)</f>
        <v>1</v>
      </c>
    </row>
    <row r="23" spans="1:18" x14ac:dyDescent="0.25">
      <c r="A23" s="86"/>
      <c r="B23" s="107"/>
      <c r="C23" s="76"/>
      <c r="D23" s="56"/>
      <c r="E23" s="87"/>
      <c r="F23" s="48">
        <f>$D22*F22</f>
        <v>0</v>
      </c>
      <c r="G23" s="49">
        <f t="shared" ref="G23:I23" si="25">$D22*G22</f>
        <v>0</v>
      </c>
      <c r="H23" s="49">
        <f t="shared" si="25"/>
        <v>0</v>
      </c>
      <c r="I23" s="49">
        <f t="shared" si="25"/>
        <v>0</v>
      </c>
      <c r="J23" s="49">
        <f t="shared" ref="J23:M23" si="26">$D22*J22</f>
        <v>0</v>
      </c>
      <c r="K23" s="49">
        <f t="shared" si="26"/>
        <v>11920.17</v>
      </c>
      <c r="L23" s="49">
        <f t="shared" si="26"/>
        <v>9536.1360000000004</v>
      </c>
      <c r="M23" s="49">
        <f t="shared" si="26"/>
        <v>2384.0340000000001</v>
      </c>
      <c r="N23" s="49">
        <f t="shared" ref="N23:Q23" si="27">$D22*N22</f>
        <v>0</v>
      </c>
      <c r="O23" s="49">
        <f t="shared" si="27"/>
        <v>0</v>
      </c>
      <c r="P23" s="49">
        <f t="shared" si="27"/>
        <v>0</v>
      </c>
      <c r="Q23" s="102">
        <f t="shared" si="27"/>
        <v>0</v>
      </c>
    </row>
    <row r="24" spans="1:18" x14ac:dyDescent="0.25">
      <c r="A24" s="103">
        <f>'ANEXO II - PLANILHA'!B57</f>
        <v>9</v>
      </c>
      <c r="B24" s="104" t="s">
        <v>209</v>
      </c>
      <c r="C24" s="95"/>
      <c r="D24" s="96">
        <f>'ANEXO II - PLANILHA'!J57</f>
        <v>50823.049999999988</v>
      </c>
      <c r="E24" s="97" t="s">
        <v>147</v>
      </c>
      <c r="F24" s="105"/>
      <c r="G24" s="106">
        <v>0.3</v>
      </c>
      <c r="H24" s="106">
        <v>0.3</v>
      </c>
      <c r="I24" s="106">
        <v>0.1</v>
      </c>
      <c r="J24" s="106">
        <v>0.1</v>
      </c>
      <c r="K24" s="106">
        <v>0.1</v>
      </c>
      <c r="L24" s="106">
        <v>0.1</v>
      </c>
      <c r="M24" s="170"/>
      <c r="N24" s="170"/>
      <c r="O24" s="170"/>
      <c r="P24" s="170"/>
      <c r="Q24" s="171"/>
      <c r="R24" s="71">
        <f t="shared" ref="R24" si="28">SUM(F24:Q24)</f>
        <v>0.99999999999999989</v>
      </c>
    </row>
    <row r="25" spans="1:18" x14ac:dyDescent="0.25">
      <c r="A25" s="66"/>
      <c r="B25" s="74"/>
      <c r="C25" s="79"/>
      <c r="D25" s="80"/>
      <c r="E25" s="81"/>
      <c r="F25" s="48">
        <f t="shared" ref="F25:I25" si="29">$D24*F24</f>
        <v>0</v>
      </c>
      <c r="G25" s="49">
        <f t="shared" si="29"/>
        <v>15246.914999999995</v>
      </c>
      <c r="H25" s="49">
        <f t="shared" si="29"/>
        <v>15246.914999999995</v>
      </c>
      <c r="I25" s="49">
        <f t="shared" si="29"/>
        <v>5082.3049999999994</v>
      </c>
      <c r="J25" s="49">
        <f t="shared" ref="J25:M25" si="30">$D24*J24</f>
        <v>5082.3049999999994</v>
      </c>
      <c r="K25" s="49">
        <f t="shared" si="30"/>
        <v>5082.3049999999994</v>
      </c>
      <c r="L25" s="49">
        <f t="shared" si="30"/>
        <v>5082.3049999999994</v>
      </c>
      <c r="M25" s="49">
        <f t="shared" si="30"/>
        <v>0</v>
      </c>
      <c r="N25" s="49">
        <f t="shared" ref="N25:Q25" si="31">$D24*N24</f>
        <v>0</v>
      </c>
      <c r="O25" s="49">
        <f t="shared" si="31"/>
        <v>0</v>
      </c>
      <c r="P25" s="49">
        <f t="shared" si="31"/>
        <v>0</v>
      </c>
      <c r="Q25" s="102">
        <f t="shared" si="31"/>
        <v>0</v>
      </c>
    </row>
    <row r="26" spans="1:18" x14ac:dyDescent="0.25">
      <c r="A26" s="103">
        <f>'ANEXO II - PLANILHA'!B85</f>
        <v>10</v>
      </c>
      <c r="B26" s="104" t="s">
        <v>30</v>
      </c>
      <c r="C26" s="95"/>
      <c r="D26" s="96">
        <f>'ANEXO II - PLANILHA'!J85</f>
        <v>23711.73</v>
      </c>
      <c r="E26" s="97" t="s">
        <v>147</v>
      </c>
      <c r="F26" s="105"/>
      <c r="G26" s="106">
        <v>0.3</v>
      </c>
      <c r="H26" s="106">
        <v>0.3</v>
      </c>
      <c r="I26" s="106">
        <v>0.1</v>
      </c>
      <c r="J26" s="106">
        <v>0.1</v>
      </c>
      <c r="K26" s="106">
        <v>0.1</v>
      </c>
      <c r="L26" s="106">
        <v>0.1</v>
      </c>
      <c r="M26" s="170"/>
      <c r="N26" s="170"/>
      <c r="O26" s="170"/>
      <c r="P26" s="170"/>
      <c r="Q26" s="171"/>
      <c r="R26" s="71">
        <f t="shared" ref="R26" si="32">SUM(F26:Q26)</f>
        <v>0.99999999999999989</v>
      </c>
    </row>
    <row r="27" spans="1:18" x14ac:dyDescent="0.25">
      <c r="A27" s="66"/>
      <c r="B27" s="74"/>
      <c r="C27" s="79"/>
      <c r="D27" s="80"/>
      <c r="E27" s="81"/>
      <c r="F27" s="48">
        <f>$D26*F26</f>
        <v>0</v>
      </c>
      <c r="G27" s="49">
        <f t="shared" ref="G27:I27" si="33">$D26*G26</f>
        <v>7113.5189999999993</v>
      </c>
      <c r="H27" s="49">
        <f t="shared" si="33"/>
        <v>7113.5189999999993</v>
      </c>
      <c r="I27" s="49">
        <f t="shared" si="33"/>
        <v>2371.1730000000002</v>
      </c>
      <c r="J27" s="49">
        <f t="shared" ref="J27:M27" si="34">$D26*J26</f>
        <v>2371.1730000000002</v>
      </c>
      <c r="K27" s="49">
        <f t="shared" si="34"/>
        <v>2371.1730000000002</v>
      </c>
      <c r="L27" s="49">
        <f t="shared" si="34"/>
        <v>2371.1730000000002</v>
      </c>
      <c r="M27" s="49">
        <f t="shared" si="34"/>
        <v>0</v>
      </c>
      <c r="N27" s="49">
        <f t="shared" ref="N27:Q27" si="35">$D26*N26</f>
        <v>0</v>
      </c>
      <c r="O27" s="49">
        <f t="shared" si="35"/>
        <v>0</v>
      </c>
      <c r="P27" s="49">
        <f t="shared" si="35"/>
        <v>0</v>
      </c>
      <c r="Q27" s="102">
        <f t="shared" si="35"/>
        <v>0</v>
      </c>
    </row>
    <row r="28" spans="1:18" x14ac:dyDescent="0.25">
      <c r="A28" s="103">
        <f>'ANEXO II - PLANILHA'!B142</f>
        <v>11</v>
      </c>
      <c r="B28" s="104" t="s">
        <v>26</v>
      </c>
      <c r="C28" s="95"/>
      <c r="D28" s="96">
        <f>'ANEXO II - PLANILHA'!J142</f>
        <v>57014.340000000011</v>
      </c>
      <c r="E28" s="97" t="s">
        <v>147</v>
      </c>
      <c r="F28" s="105"/>
      <c r="G28" s="106"/>
      <c r="H28" s="106"/>
      <c r="I28" s="106">
        <v>0.1</v>
      </c>
      <c r="J28" s="106">
        <v>0.5</v>
      </c>
      <c r="K28" s="106">
        <v>0.2</v>
      </c>
      <c r="L28" s="106">
        <v>0.1</v>
      </c>
      <c r="M28" s="170">
        <v>0.1</v>
      </c>
      <c r="N28" s="170"/>
      <c r="O28" s="170"/>
      <c r="P28" s="170"/>
      <c r="Q28" s="171"/>
      <c r="R28" s="71">
        <f t="shared" ref="R28" si="36">SUM(F28:Q28)</f>
        <v>1</v>
      </c>
    </row>
    <row r="29" spans="1:18" x14ac:dyDescent="0.25">
      <c r="A29" s="66"/>
      <c r="B29" s="74"/>
      <c r="C29" s="79"/>
      <c r="D29" s="80"/>
      <c r="E29" s="81"/>
      <c r="F29" s="48">
        <f>$D28*F28</f>
        <v>0</v>
      </c>
      <c r="G29" s="49">
        <f t="shared" ref="G29:I29" si="37">$D28*G28</f>
        <v>0</v>
      </c>
      <c r="H29" s="49">
        <f t="shared" si="37"/>
        <v>0</v>
      </c>
      <c r="I29" s="49">
        <f t="shared" si="37"/>
        <v>5701.4340000000011</v>
      </c>
      <c r="J29" s="49">
        <f t="shared" ref="J29:M29" si="38">$D28*J28</f>
        <v>28507.170000000006</v>
      </c>
      <c r="K29" s="49">
        <f t="shared" si="38"/>
        <v>11402.868000000002</v>
      </c>
      <c r="L29" s="49">
        <f t="shared" si="38"/>
        <v>5701.4340000000011</v>
      </c>
      <c r="M29" s="49">
        <f t="shared" si="38"/>
        <v>5701.4340000000011</v>
      </c>
      <c r="N29" s="49">
        <f t="shared" ref="N29:Q29" si="39">$D28*N28</f>
        <v>0</v>
      </c>
      <c r="O29" s="49">
        <f t="shared" si="39"/>
        <v>0</v>
      </c>
      <c r="P29" s="49">
        <f t="shared" si="39"/>
        <v>0</v>
      </c>
      <c r="Q29" s="102">
        <f t="shared" si="39"/>
        <v>0</v>
      </c>
    </row>
    <row r="30" spans="1:18" x14ac:dyDescent="0.25">
      <c r="A30" s="103">
        <f>'ANEXO II - PLANILHA'!B150</f>
        <v>12</v>
      </c>
      <c r="B30" s="275" t="s">
        <v>151</v>
      </c>
      <c r="C30" s="276"/>
      <c r="D30" s="96">
        <f>'ANEXO II - PLANILHA'!J150</f>
        <v>5662.91</v>
      </c>
      <c r="E30" s="97" t="s">
        <v>147</v>
      </c>
      <c r="F30" s="105"/>
      <c r="G30" s="106">
        <v>0.3</v>
      </c>
      <c r="H30" s="106">
        <v>0.3</v>
      </c>
      <c r="I30" s="106">
        <v>0.1</v>
      </c>
      <c r="J30" s="106">
        <v>0.1</v>
      </c>
      <c r="K30" s="106">
        <v>0.1</v>
      </c>
      <c r="L30" s="106">
        <v>0.1</v>
      </c>
      <c r="M30" s="170"/>
      <c r="N30" s="170"/>
      <c r="O30" s="170"/>
      <c r="P30" s="170"/>
      <c r="Q30" s="171"/>
      <c r="R30" s="71">
        <f t="shared" ref="R30" si="40">SUM(F30:Q30)</f>
        <v>0.99999999999999989</v>
      </c>
    </row>
    <row r="31" spans="1:18" x14ac:dyDescent="0.25">
      <c r="A31" s="66"/>
      <c r="B31" s="277"/>
      <c r="C31" s="278"/>
      <c r="D31" s="80"/>
      <c r="E31" s="81"/>
      <c r="F31" s="48">
        <f>$D30*F30</f>
        <v>0</v>
      </c>
      <c r="G31" s="49">
        <f t="shared" ref="G31:I31" si="41">$D30*G30</f>
        <v>1698.8729999999998</v>
      </c>
      <c r="H31" s="49">
        <f t="shared" si="41"/>
        <v>1698.8729999999998</v>
      </c>
      <c r="I31" s="49">
        <f t="shared" si="41"/>
        <v>566.29100000000005</v>
      </c>
      <c r="J31" s="49">
        <f t="shared" ref="J31:M31" si="42">$D30*J30</f>
        <v>566.29100000000005</v>
      </c>
      <c r="K31" s="49">
        <f t="shared" si="42"/>
        <v>566.29100000000005</v>
      </c>
      <c r="L31" s="49">
        <f t="shared" si="42"/>
        <v>566.29100000000005</v>
      </c>
      <c r="M31" s="49">
        <f t="shared" si="42"/>
        <v>0</v>
      </c>
      <c r="N31" s="49">
        <f t="shared" ref="N31:Q31" si="43">$D30*N30</f>
        <v>0</v>
      </c>
      <c r="O31" s="49">
        <f t="shared" si="43"/>
        <v>0</v>
      </c>
      <c r="P31" s="49">
        <f t="shared" si="43"/>
        <v>0</v>
      </c>
      <c r="Q31" s="102">
        <f t="shared" si="43"/>
        <v>0</v>
      </c>
    </row>
    <row r="32" spans="1:18" x14ac:dyDescent="0.25">
      <c r="A32" s="103">
        <f>'ANEXO II - PLANILHA'!B158</f>
        <v>13</v>
      </c>
      <c r="B32" s="104" t="s">
        <v>210</v>
      </c>
      <c r="C32" s="95"/>
      <c r="D32" s="96">
        <f>'ANEXO II - PLANILHA'!J158</f>
        <v>2059.2900000000004</v>
      </c>
      <c r="E32" s="97" t="s">
        <v>147</v>
      </c>
      <c r="F32" s="105"/>
      <c r="G32" s="106"/>
      <c r="H32" s="106"/>
      <c r="I32" s="106"/>
      <c r="J32" s="106"/>
      <c r="K32" s="106"/>
      <c r="L32" s="106"/>
      <c r="M32" s="170">
        <v>1</v>
      </c>
      <c r="N32" s="170"/>
      <c r="O32" s="170"/>
      <c r="P32" s="170"/>
      <c r="Q32" s="171"/>
      <c r="R32" s="71">
        <f t="shared" ref="R32" si="44">SUM(F32:Q32)</f>
        <v>1</v>
      </c>
    </row>
    <row r="33" spans="1:18" x14ac:dyDescent="0.25">
      <c r="A33" s="86"/>
      <c r="B33" s="107"/>
      <c r="C33" s="76"/>
      <c r="D33" s="56"/>
      <c r="E33" s="87"/>
      <c r="F33" s="50">
        <f>$D32*F32</f>
        <v>0</v>
      </c>
      <c r="G33" s="51">
        <f t="shared" ref="G33:M33" si="45">$D32*G32</f>
        <v>0</v>
      </c>
      <c r="H33" s="51">
        <f t="shared" si="45"/>
        <v>0</v>
      </c>
      <c r="I33" s="51">
        <f t="shared" si="45"/>
        <v>0</v>
      </c>
      <c r="J33" s="51">
        <f t="shared" si="45"/>
        <v>0</v>
      </c>
      <c r="K33" s="51">
        <f t="shared" si="45"/>
        <v>0</v>
      </c>
      <c r="L33" s="51">
        <f t="shared" si="45"/>
        <v>0</v>
      </c>
      <c r="M33" s="51">
        <f t="shared" si="45"/>
        <v>2059.2900000000004</v>
      </c>
      <c r="N33" s="51">
        <f t="shared" ref="N33:Q33" si="46">$D32*N32</f>
        <v>0</v>
      </c>
      <c r="O33" s="51">
        <f t="shared" si="46"/>
        <v>0</v>
      </c>
      <c r="P33" s="51">
        <f t="shared" si="46"/>
        <v>0</v>
      </c>
      <c r="Q33" s="108">
        <f t="shared" si="46"/>
        <v>0</v>
      </c>
    </row>
    <row r="34" spans="1:18" x14ac:dyDescent="0.25">
      <c r="A34" s="103">
        <f>'ANEXO II - PLANILHA'!B166</f>
        <v>14</v>
      </c>
      <c r="B34" s="104" t="s">
        <v>166</v>
      </c>
      <c r="C34" s="95"/>
      <c r="D34" s="96">
        <f>'ANEXO II - PLANILHA'!J166</f>
        <v>22086.720000000001</v>
      </c>
      <c r="E34" s="97" t="s">
        <v>147</v>
      </c>
      <c r="F34" s="105">
        <f t="shared" ref="F34:M34" si="47">(F33+F31+F29+F27+F25+F23+F21+F19+F17+F15+F13+F9)/($D$37-$D$34-$D$10)</f>
        <v>3.3513603156059897E-2</v>
      </c>
      <c r="G34" s="105">
        <f t="shared" si="47"/>
        <v>0.13414508543210046</v>
      </c>
      <c r="H34" s="105">
        <f t="shared" si="47"/>
        <v>0.18616698909367627</v>
      </c>
      <c r="I34" s="105">
        <f t="shared" si="47"/>
        <v>0.2037171099901669</v>
      </c>
      <c r="J34" s="105">
        <f t="shared" si="47"/>
        <v>0.17157208094041251</v>
      </c>
      <c r="K34" s="105">
        <f t="shared" si="47"/>
        <v>0.15332654258069039</v>
      </c>
      <c r="L34" s="105">
        <f t="shared" si="47"/>
        <v>8.1854140841622305E-2</v>
      </c>
      <c r="M34" s="168">
        <f t="shared" si="47"/>
        <v>3.5704447965271301E-2</v>
      </c>
      <c r="N34" s="168"/>
      <c r="O34" s="168"/>
      <c r="P34" s="168"/>
      <c r="Q34" s="169"/>
      <c r="R34" s="71">
        <f t="shared" ref="R34" si="48">SUM(F34:Q34)</f>
        <v>1.0000000000000002</v>
      </c>
    </row>
    <row r="35" spans="1:18" x14ac:dyDescent="0.25">
      <c r="A35" s="66"/>
      <c r="B35" s="74"/>
      <c r="C35" s="79"/>
      <c r="D35" s="80"/>
      <c r="E35" s="81"/>
      <c r="F35" s="82">
        <f t="shared" ref="F35:I35" si="49">$D34*F34</f>
        <v>740.20556909901131</v>
      </c>
      <c r="G35" s="83">
        <f t="shared" si="49"/>
        <v>2962.8249413148819</v>
      </c>
      <c r="H35" s="83">
        <f t="shared" si="49"/>
        <v>4111.8181613550814</v>
      </c>
      <c r="I35" s="83">
        <f t="shared" si="49"/>
        <v>4499.4427675620191</v>
      </c>
      <c r="J35" s="83">
        <f t="shared" ref="J35:M35" si="50">$D34*J34</f>
        <v>3789.4645115482281</v>
      </c>
      <c r="K35" s="83">
        <f t="shared" si="50"/>
        <v>3386.4804145477865</v>
      </c>
      <c r="L35" s="83">
        <f t="shared" si="50"/>
        <v>1807.8894896094764</v>
      </c>
      <c r="M35" s="83">
        <f t="shared" si="50"/>
        <v>788.59414496351701</v>
      </c>
      <c r="N35" s="83">
        <f t="shared" ref="N35:Q35" si="51">$D34*N34</f>
        <v>0</v>
      </c>
      <c r="O35" s="83">
        <f t="shared" si="51"/>
        <v>0</v>
      </c>
      <c r="P35" s="83">
        <f t="shared" si="51"/>
        <v>0</v>
      </c>
      <c r="Q35" s="88">
        <f t="shared" si="51"/>
        <v>0</v>
      </c>
    </row>
    <row r="36" spans="1:18" x14ac:dyDescent="0.25">
      <c r="A36" s="166"/>
      <c r="B36" s="159"/>
      <c r="C36" s="159" t="s">
        <v>148</v>
      </c>
      <c r="D36" s="258"/>
      <c r="E36" s="160" t="s">
        <v>149</v>
      </c>
      <c r="F36" s="161">
        <f t="shared" ref="F36:Q36" si="52">F37/$D$37</f>
        <v>3.3513603156059897E-2</v>
      </c>
      <c r="G36" s="162">
        <f t="shared" si="52"/>
        <v>0.13414508543210046</v>
      </c>
      <c r="H36" s="162">
        <f t="shared" si="52"/>
        <v>0.18616698909367629</v>
      </c>
      <c r="I36" s="162">
        <f t="shared" si="52"/>
        <v>0.2037171099901669</v>
      </c>
      <c r="J36" s="162">
        <f t="shared" si="52"/>
        <v>0.17157208094041254</v>
      </c>
      <c r="K36" s="162">
        <f t="shared" si="52"/>
        <v>0.15332654258069039</v>
      </c>
      <c r="L36" s="162">
        <f t="shared" si="52"/>
        <v>8.1854140841622319E-2</v>
      </c>
      <c r="M36" s="162">
        <f t="shared" si="52"/>
        <v>3.5704447965271301E-2</v>
      </c>
      <c r="N36" s="65">
        <f t="shared" si="52"/>
        <v>0</v>
      </c>
      <c r="O36" s="65">
        <f t="shared" si="52"/>
        <v>0</v>
      </c>
      <c r="P36" s="65">
        <f t="shared" si="52"/>
        <v>0</v>
      </c>
      <c r="Q36" s="110">
        <f t="shared" si="52"/>
        <v>0</v>
      </c>
    </row>
    <row r="37" spans="1:18" x14ac:dyDescent="0.25">
      <c r="A37" s="167"/>
      <c r="B37" s="163"/>
      <c r="C37" s="163"/>
      <c r="D37" s="163">
        <f>SUM(D8:D34)</f>
        <v>324108.20999999996</v>
      </c>
      <c r="E37" s="164" t="s">
        <v>150</v>
      </c>
      <c r="F37" s="165">
        <f t="shared" ref="F37:M37" si="53">F35+F33+F31+F29+F27+F25+F21+F19+F17+F15+F13+F11+F9+F23</f>
        <v>10862.033929560923</v>
      </c>
      <c r="G37" s="165">
        <f t="shared" si="53"/>
        <v>43477.523519695154</v>
      </c>
      <c r="H37" s="165">
        <f t="shared" si="53"/>
        <v>60338.249596240938</v>
      </c>
      <c r="I37" s="165">
        <f t="shared" si="53"/>
        <v>66026.387865286102</v>
      </c>
      <c r="J37" s="165">
        <f t="shared" si="53"/>
        <v>55607.920039572222</v>
      </c>
      <c r="K37" s="165">
        <f t="shared" si="53"/>
        <v>49694.391261316341</v>
      </c>
      <c r="L37" s="165">
        <f t="shared" si="53"/>
        <v>26529.5990692661</v>
      </c>
      <c r="M37" s="165">
        <f t="shared" si="53"/>
        <v>11572.104719062223</v>
      </c>
      <c r="N37" s="52">
        <f t="shared" ref="N37:Q37" si="54">N35+N33+N31+N29+N27+N25+N21+N19+N17+N15+N13+N11+N9+N23</f>
        <v>0</v>
      </c>
      <c r="O37" s="52">
        <f t="shared" si="54"/>
        <v>0</v>
      </c>
      <c r="P37" s="52">
        <f t="shared" si="54"/>
        <v>0</v>
      </c>
      <c r="Q37" s="112">
        <f t="shared" si="54"/>
        <v>0</v>
      </c>
    </row>
    <row r="38" spans="1:18" ht="6.75" customHeight="1" x14ac:dyDescent="0.25">
      <c r="A38" s="111"/>
    </row>
    <row r="39" spans="1:18" s="156" customFormat="1" x14ac:dyDescent="0.25">
      <c r="A39" s="150" t="str">
        <f>'ANEXO II - PLANILHA'!B170</f>
        <v>LOTE B</v>
      </c>
      <c r="B39" s="151"/>
      <c r="C39" s="152" t="str">
        <f>'ANEXO II - PLANILHA'!D170</f>
        <v>REFORMA DO PRONTO SOCORRO - PAV TÉRREO FRONTAL - BLOCO SÃO CAMILO - CR 936178/2022</v>
      </c>
      <c r="D39" s="153"/>
      <c r="E39" s="154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</row>
    <row r="40" spans="1:18" x14ac:dyDescent="0.25">
      <c r="A40" s="93">
        <v>1</v>
      </c>
      <c r="B40" s="94" t="s">
        <v>16</v>
      </c>
      <c r="C40" s="95"/>
      <c r="D40" s="96">
        <f>'ANEXO II - PLANILHA'!J171</f>
        <v>19646.039999999997</v>
      </c>
      <c r="E40" s="97" t="s">
        <v>147</v>
      </c>
      <c r="F40" s="247">
        <v>1</v>
      </c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71">
        <f t="shared" ref="R40:R66" si="55">SUM(F40:Q40)</f>
        <v>1</v>
      </c>
    </row>
    <row r="41" spans="1:18" x14ac:dyDescent="0.25">
      <c r="A41" s="100"/>
      <c r="B41" s="101"/>
      <c r="C41" s="79"/>
      <c r="D41" s="80"/>
      <c r="E41" s="81"/>
      <c r="F41" s="48">
        <f>$D40*F40</f>
        <v>19646.039999999997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>
        <f>D40-SUM(F41:P41)</f>
        <v>0</v>
      </c>
    </row>
    <row r="42" spans="1:18" x14ac:dyDescent="0.25">
      <c r="A42" s="93">
        <v>2</v>
      </c>
      <c r="B42" s="275" t="s">
        <v>378</v>
      </c>
      <c r="C42" s="276"/>
      <c r="D42" s="96">
        <f>'ANEXO II - PLANILHA'!J175</f>
        <v>26778.6</v>
      </c>
      <c r="E42" s="97" t="s">
        <v>147</v>
      </c>
      <c r="F42" s="247">
        <f>F66</f>
        <v>4.7372365312209591E-2</v>
      </c>
      <c r="G42" s="247">
        <f t="shared" ref="G42:Q42" si="56">G66</f>
        <v>5.429605647286536E-2</v>
      </c>
      <c r="H42" s="247">
        <f t="shared" si="56"/>
        <v>5.2757665108150303E-2</v>
      </c>
      <c r="I42" s="247">
        <f t="shared" si="56"/>
        <v>0.10620546176084694</v>
      </c>
      <c r="J42" s="247">
        <f t="shared" si="56"/>
        <v>9.5464394304918668E-2</v>
      </c>
      <c r="K42" s="247">
        <f t="shared" si="56"/>
        <v>9.1833342152312758E-2</v>
      </c>
      <c r="L42" s="247">
        <f t="shared" si="56"/>
        <v>9.1833342152312758E-2</v>
      </c>
      <c r="M42" s="247">
        <f t="shared" si="56"/>
        <v>0.10701673212188938</v>
      </c>
      <c r="N42" s="247">
        <f t="shared" si="56"/>
        <v>0.10929118478789225</v>
      </c>
      <c r="O42" s="247">
        <f t="shared" si="56"/>
        <v>0.12484613055478962</v>
      </c>
      <c r="P42" s="247">
        <f t="shared" si="56"/>
        <v>7.3342217175329905E-2</v>
      </c>
      <c r="Q42" s="247">
        <f t="shared" si="56"/>
        <v>4.5741108096482345E-2</v>
      </c>
      <c r="R42" s="71">
        <f t="shared" si="55"/>
        <v>0.99999999999999989</v>
      </c>
    </row>
    <row r="43" spans="1:18" x14ac:dyDescent="0.25">
      <c r="A43" s="100"/>
      <c r="B43" s="277"/>
      <c r="C43" s="278"/>
      <c r="D43" s="80"/>
      <c r="E43" s="81"/>
      <c r="F43" s="48">
        <f>$D42*F42</f>
        <v>1268.5656217495357</v>
      </c>
      <c r="G43" s="48">
        <f>$D42*G42</f>
        <v>1453.9723778642722</v>
      </c>
      <c r="H43" s="49">
        <f t="shared" ref="H43:Q43" si="57">$D42*H42</f>
        <v>1412.7764108651136</v>
      </c>
      <c r="I43" s="49">
        <f t="shared" si="57"/>
        <v>2844.0335783090159</v>
      </c>
      <c r="J43" s="49">
        <f t="shared" si="57"/>
        <v>2556.4028293336951</v>
      </c>
      <c r="K43" s="49">
        <f t="shared" si="57"/>
        <v>2459.1683361599221</v>
      </c>
      <c r="L43" s="49">
        <f t="shared" si="57"/>
        <v>2459.1683361599221</v>
      </c>
      <c r="M43" s="49">
        <f t="shared" si="57"/>
        <v>2865.7582627992265</v>
      </c>
      <c r="N43" s="49">
        <f t="shared" si="57"/>
        <v>2926.6649209610514</v>
      </c>
      <c r="O43" s="49">
        <f t="shared" si="57"/>
        <v>3343.2045916744892</v>
      </c>
      <c r="P43" s="49">
        <f t="shared" si="57"/>
        <v>1964.0018968512893</v>
      </c>
      <c r="Q43" s="102">
        <f t="shared" si="57"/>
        <v>1224.882837272462</v>
      </c>
    </row>
    <row r="44" spans="1:18" x14ac:dyDescent="0.25">
      <c r="A44" s="93">
        <v>3</v>
      </c>
      <c r="B44" s="275" t="s">
        <v>177</v>
      </c>
      <c r="C44" s="276"/>
      <c r="D44" s="96">
        <f>'ANEXO II - PLANILHA'!J177</f>
        <v>112474.59999999999</v>
      </c>
      <c r="E44" s="97" t="s">
        <v>147</v>
      </c>
      <c r="F44" s="247">
        <v>0.5</v>
      </c>
      <c r="G44" s="247">
        <v>0.5</v>
      </c>
      <c r="H44" s="168"/>
      <c r="I44" s="168"/>
      <c r="J44" s="168"/>
      <c r="K44" s="168"/>
      <c r="L44" s="168"/>
      <c r="M44" s="168"/>
      <c r="N44" s="168"/>
      <c r="O44" s="168"/>
      <c r="P44" s="168"/>
      <c r="Q44" s="169"/>
      <c r="R44" s="71">
        <f t="shared" si="55"/>
        <v>1</v>
      </c>
    </row>
    <row r="45" spans="1:18" x14ac:dyDescent="0.25">
      <c r="A45" s="100"/>
      <c r="B45" s="277"/>
      <c r="C45" s="278"/>
      <c r="D45" s="80"/>
      <c r="E45" s="81"/>
      <c r="F45" s="48">
        <f>$D44*F44</f>
        <v>56237.299999999996</v>
      </c>
      <c r="G45" s="48">
        <f>$D44*G44</f>
        <v>56237.299999999996</v>
      </c>
      <c r="H45" s="49">
        <f t="shared" ref="H45:Q45" si="58">$D44*H44</f>
        <v>0</v>
      </c>
      <c r="I45" s="49">
        <f t="shared" si="58"/>
        <v>0</v>
      </c>
      <c r="J45" s="49">
        <f t="shared" si="58"/>
        <v>0</v>
      </c>
      <c r="K45" s="49">
        <f t="shared" si="58"/>
        <v>0</v>
      </c>
      <c r="L45" s="49">
        <f t="shared" si="58"/>
        <v>0</v>
      </c>
      <c r="M45" s="49">
        <f t="shared" si="58"/>
        <v>0</v>
      </c>
      <c r="N45" s="49">
        <f t="shared" si="58"/>
        <v>0</v>
      </c>
      <c r="O45" s="49">
        <f t="shared" si="58"/>
        <v>0</v>
      </c>
      <c r="P45" s="49">
        <f t="shared" si="58"/>
        <v>0</v>
      </c>
      <c r="Q45" s="102">
        <f t="shared" si="58"/>
        <v>0</v>
      </c>
    </row>
    <row r="46" spans="1:18" x14ac:dyDescent="0.25">
      <c r="A46" s="103">
        <v>4</v>
      </c>
      <c r="B46" s="104" t="s">
        <v>48</v>
      </c>
      <c r="C46" s="95"/>
      <c r="D46" s="96">
        <f>'ANEXO II - PLANILHA'!J193</f>
        <v>83452.39</v>
      </c>
      <c r="E46" s="97" t="s">
        <v>147</v>
      </c>
      <c r="F46" s="248"/>
      <c r="G46" s="170"/>
      <c r="H46" s="170">
        <v>0.5</v>
      </c>
      <c r="I46" s="170">
        <v>0.5</v>
      </c>
      <c r="J46" s="168"/>
      <c r="K46" s="168"/>
      <c r="L46" s="168"/>
      <c r="M46" s="168"/>
      <c r="N46" s="168"/>
      <c r="O46" s="168"/>
      <c r="P46" s="168"/>
      <c r="Q46" s="169"/>
      <c r="R46" s="71">
        <f t="shared" si="55"/>
        <v>1</v>
      </c>
    </row>
    <row r="47" spans="1:18" x14ac:dyDescent="0.25">
      <c r="A47" s="66"/>
      <c r="B47" s="74"/>
      <c r="C47" s="79"/>
      <c r="D47" s="80"/>
      <c r="E47" s="81"/>
      <c r="F47" s="48">
        <f>$D46*F46</f>
        <v>0</v>
      </c>
      <c r="G47" s="48">
        <f>$D46*G46</f>
        <v>0</v>
      </c>
      <c r="H47" s="49">
        <f t="shared" ref="H47:Q47" si="59">$D46*H46</f>
        <v>41726.195</v>
      </c>
      <c r="I47" s="49">
        <f t="shared" si="59"/>
        <v>41726.195</v>
      </c>
      <c r="J47" s="49">
        <f t="shared" si="59"/>
        <v>0</v>
      </c>
      <c r="K47" s="49">
        <f t="shared" si="59"/>
        <v>0</v>
      </c>
      <c r="L47" s="49">
        <f t="shared" si="59"/>
        <v>0</v>
      </c>
      <c r="M47" s="49">
        <f t="shared" si="59"/>
        <v>0</v>
      </c>
      <c r="N47" s="49">
        <f t="shared" si="59"/>
        <v>0</v>
      </c>
      <c r="O47" s="49">
        <f t="shared" si="59"/>
        <v>0</v>
      </c>
      <c r="P47" s="49">
        <f t="shared" si="59"/>
        <v>0</v>
      </c>
      <c r="Q47" s="102">
        <f t="shared" si="59"/>
        <v>0</v>
      </c>
    </row>
    <row r="48" spans="1:18" x14ac:dyDescent="0.25">
      <c r="A48" s="103">
        <v>5</v>
      </c>
      <c r="B48" s="104" t="s">
        <v>24</v>
      </c>
      <c r="C48" s="95"/>
      <c r="D48" s="96">
        <f>'ANEXO II - PLANILHA'!J197</f>
        <v>49041.270000000004</v>
      </c>
      <c r="E48" s="97" t="s">
        <v>147</v>
      </c>
      <c r="F48" s="248"/>
      <c r="G48" s="170"/>
      <c r="H48" s="170"/>
      <c r="I48" s="170">
        <v>0.25</v>
      </c>
      <c r="J48" s="170">
        <v>0.75</v>
      </c>
      <c r="K48" s="168"/>
      <c r="L48" s="168"/>
      <c r="M48" s="168"/>
      <c r="N48" s="168"/>
      <c r="O48" s="168"/>
      <c r="P48" s="168"/>
      <c r="Q48" s="169"/>
      <c r="R48" s="71">
        <f t="shared" si="55"/>
        <v>1</v>
      </c>
    </row>
    <row r="49" spans="1:18" x14ac:dyDescent="0.25">
      <c r="A49" s="66"/>
      <c r="B49" s="74"/>
      <c r="C49" s="79"/>
      <c r="D49" s="80"/>
      <c r="E49" s="81"/>
      <c r="F49" s="48">
        <f>$D48*F48</f>
        <v>0</v>
      </c>
      <c r="G49" s="49">
        <f t="shared" ref="G49:Q49" si="60">$D48*G48</f>
        <v>0</v>
      </c>
      <c r="H49" s="49">
        <f t="shared" si="60"/>
        <v>0</v>
      </c>
      <c r="I49" s="49">
        <f t="shared" si="60"/>
        <v>12260.317500000001</v>
      </c>
      <c r="J49" s="49">
        <f t="shared" si="60"/>
        <v>36780.952499999999</v>
      </c>
      <c r="K49" s="49">
        <f t="shared" si="60"/>
        <v>0</v>
      </c>
      <c r="L49" s="49">
        <f t="shared" si="60"/>
        <v>0</v>
      </c>
      <c r="M49" s="49">
        <f t="shared" si="60"/>
        <v>0</v>
      </c>
      <c r="N49" s="49">
        <f t="shared" si="60"/>
        <v>0</v>
      </c>
      <c r="O49" s="49">
        <f t="shared" si="60"/>
        <v>0</v>
      </c>
      <c r="P49" s="49">
        <f t="shared" si="60"/>
        <v>0</v>
      </c>
      <c r="Q49" s="102">
        <f t="shared" si="60"/>
        <v>0</v>
      </c>
    </row>
    <row r="50" spans="1:18" x14ac:dyDescent="0.25">
      <c r="A50" s="103">
        <v>6</v>
      </c>
      <c r="B50" s="104" t="s">
        <v>22</v>
      </c>
      <c r="C50" s="95"/>
      <c r="D50" s="96">
        <f>'ANEXO II - PLANILHA'!J201</f>
        <v>577607.23</v>
      </c>
      <c r="E50" s="97" t="s">
        <v>147</v>
      </c>
      <c r="F50" s="248"/>
      <c r="G50" s="168"/>
      <c r="H50" s="170"/>
      <c r="I50" s="170">
        <v>0.15</v>
      </c>
      <c r="J50" s="170">
        <v>0.15</v>
      </c>
      <c r="K50" s="170">
        <v>0.15</v>
      </c>
      <c r="L50" s="170">
        <v>0.15</v>
      </c>
      <c r="M50" s="170">
        <v>0.15</v>
      </c>
      <c r="N50" s="170">
        <v>0.15</v>
      </c>
      <c r="O50" s="170">
        <v>0.1</v>
      </c>
      <c r="P50" s="170"/>
      <c r="Q50" s="171"/>
      <c r="R50" s="71">
        <f t="shared" si="55"/>
        <v>1</v>
      </c>
    </row>
    <row r="51" spans="1:18" x14ac:dyDescent="0.25">
      <c r="A51" s="66"/>
      <c r="B51" s="74"/>
      <c r="C51" s="79"/>
      <c r="D51" s="80"/>
      <c r="E51" s="81"/>
      <c r="F51" s="48">
        <f>$D50*F50</f>
        <v>0</v>
      </c>
      <c r="G51" s="49">
        <f t="shared" ref="G51:Q51" si="61">$D50*G50</f>
        <v>0</v>
      </c>
      <c r="H51" s="49">
        <f t="shared" si="61"/>
        <v>0</v>
      </c>
      <c r="I51" s="49">
        <f t="shared" si="61"/>
        <v>86641.084499999997</v>
      </c>
      <c r="J51" s="49">
        <f t="shared" si="61"/>
        <v>86641.084499999997</v>
      </c>
      <c r="K51" s="49">
        <f t="shared" si="61"/>
        <v>86641.084499999997</v>
      </c>
      <c r="L51" s="49">
        <f t="shared" si="61"/>
        <v>86641.084499999997</v>
      </c>
      <c r="M51" s="49">
        <f t="shared" si="61"/>
        <v>86641.084499999997</v>
      </c>
      <c r="N51" s="49">
        <f t="shared" si="61"/>
        <v>86641.084499999997</v>
      </c>
      <c r="O51" s="49">
        <f t="shared" si="61"/>
        <v>57760.722999999998</v>
      </c>
      <c r="P51" s="49">
        <f t="shared" si="61"/>
        <v>0</v>
      </c>
      <c r="Q51" s="102">
        <f t="shared" si="61"/>
        <v>0</v>
      </c>
    </row>
    <row r="52" spans="1:18" x14ac:dyDescent="0.25">
      <c r="A52" s="103">
        <v>7</v>
      </c>
      <c r="B52" s="104" t="s">
        <v>153</v>
      </c>
      <c r="C52" s="249"/>
      <c r="D52" s="96">
        <f>'ANEXO II - PLANILHA'!J217</f>
        <v>116275.92000000001</v>
      </c>
      <c r="E52" s="97" t="s">
        <v>147</v>
      </c>
      <c r="F52" s="248"/>
      <c r="G52" s="168"/>
      <c r="H52" s="170"/>
      <c r="I52" s="170"/>
      <c r="J52" s="170"/>
      <c r="K52" s="170"/>
      <c r="L52" s="170"/>
      <c r="M52" s="170"/>
      <c r="N52" s="170"/>
      <c r="O52" s="170">
        <v>0.4</v>
      </c>
      <c r="P52" s="170">
        <v>0.5</v>
      </c>
      <c r="Q52" s="171">
        <v>0.1</v>
      </c>
      <c r="R52" s="71">
        <f t="shared" si="55"/>
        <v>1</v>
      </c>
    </row>
    <row r="53" spans="1:18" x14ac:dyDescent="0.25">
      <c r="A53" s="86"/>
      <c r="B53" s="107"/>
      <c r="C53" s="249"/>
      <c r="D53" s="250"/>
      <c r="E53" s="87"/>
      <c r="F53" s="48">
        <f>$D52*F52</f>
        <v>0</v>
      </c>
      <c r="G53" s="49">
        <f t="shared" ref="G53:Q53" si="62">$D52*G52</f>
        <v>0</v>
      </c>
      <c r="H53" s="49">
        <f t="shared" si="62"/>
        <v>0</v>
      </c>
      <c r="I53" s="49">
        <f t="shared" si="62"/>
        <v>0</v>
      </c>
      <c r="J53" s="49">
        <f t="shared" si="62"/>
        <v>0</v>
      </c>
      <c r="K53" s="49">
        <f t="shared" si="62"/>
        <v>0</v>
      </c>
      <c r="L53" s="49">
        <f t="shared" si="62"/>
        <v>0</v>
      </c>
      <c r="M53" s="49">
        <f t="shared" si="62"/>
        <v>0</v>
      </c>
      <c r="N53" s="49">
        <f t="shared" si="62"/>
        <v>0</v>
      </c>
      <c r="O53" s="49">
        <f t="shared" si="62"/>
        <v>46510.368000000009</v>
      </c>
      <c r="P53" s="49">
        <f t="shared" si="62"/>
        <v>58137.960000000006</v>
      </c>
      <c r="Q53" s="102">
        <f t="shared" si="62"/>
        <v>11627.592000000002</v>
      </c>
    </row>
    <row r="54" spans="1:18" x14ac:dyDescent="0.25">
      <c r="A54" s="103">
        <v>8</v>
      </c>
      <c r="B54" s="104" t="s">
        <v>515</v>
      </c>
      <c r="C54" s="95"/>
      <c r="D54" s="96">
        <f>'ANEXO II - PLANILHA'!J224</f>
        <v>36433.279999999999</v>
      </c>
      <c r="E54" s="97" t="s">
        <v>147</v>
      </c>
      <c r="F54" s="248"/>
      <c r="G54" s="170"/>
      <c r="H54" s="170"/>
      <c r="I54" s="170"/>
      <c r="J54" s="170"/>
      <c r="K54" s="170"/>
      <c r="L54" s="170"/>
      <c r="M54" s="170"/>
      <c r="N54" s="170">
        <v>0.1</v>
      </c>
      <c r="O54" s="170">
        <v>0.3</v>
      </c>
      <c r="P54" s="170">
        <v>0.3</v>
      </c>
      <c r="Q54" s="171">
        <v>0.3</v>
      </c>
      <c r="R54" s="71">
        <f t="shared" si="55"/>
        <v>1</v>
      </c>
    </row>
    <row r="55" spans="1:18" x14ac:dyDescent="0.25">
      <c r="A55" s="66"/>
      <c r="B55" s="74"/>
      <c r="C55" s="79"/>
      <c r="D55" s="80"/>
      <c r="E55" s="81"/>
      <c r="F55" s="48">
        <f>$D54*F54</f>
        <v>0</v>
      </c>
      <c r="G55" s="49">
        <f t="shared" ref="G55:Q55" si="63">$D54*G54</f>
        <v>0</v>
      </c>
      <c r="H55" s="49">
        <f t="shared" si="63"/>
        <v>0</v>
      </c>
      <c r="I55" s="49">
        <f t="shared" si="63"/>
        <v>0</v>
      </c>
      <c r="J55" s="49">
        <f t="shared" si="63"/>
        <v>0</v>
      </c>
      <c r="K55" s="49">
        <f t="shared" si="63"/>
        <v>0</v>
      </c>
      <c r="L55" s="49">
        <f t="shared" si="63"/>
        <v>0</v>
      </c>
      <c r="M55" s="49">
        <f t="shared" si="63"/>
        <v>0</v>
      </c>
      <c r="N55" s="49">
        <f t="shared" si="63"/>
        <v>3643.328</v>
      </c>
      <c r="O55" s="49">
        <f t="shared" si="63"/>
        <v>10929.983999999999</v>
      </c>
      <c r="P55" s="49">
        <f t="shared" si="63"/>
        <v>10929.983999999999</v>
      </c>
      <c r="Q55" s="102">
        <f t="shared" si="63"/>
        <v>10929.983999999999</v>
      </c>
    </row>
    <row r="56" spans="1:18" x14ac:dyDescent="0.25">
      <c r="A56" s="103">
        <v>9</v>
      </c>
      <c r="B56" s="104" t="s">
        <v>30</v>
      </c>
      <c r="C56" s="95"/>
      <c r="D56" s="96">
        <f>'ANEXO II - PLANILHA'!J226</f>
        <v>108075.28000000001</v>
      </c>
      <c r="E56" s="97" t="s">
        <v>147</v>
      </c>
      <c r="F56" s="248"/>
      <c r="G56" s="170">
        <v>0.1</v>
      </c>
      <c r="H56" s="170">
        <v>0.15</v>
      </c>
      <c r="I56" s="170">
        <v>0.15</v>
      </c>
      <c r="J56" s="170">
        <v>0.15</v>
      </c>
      <c r="K56" s="170">
        <v>0.1</v>
      </c>
      <c r="L56" s="170">
        <v>0.1</v>
      </c>
      <c r="M56" s="170">
        <v>0.05</v>
      </c>
      <c r="N56" s="170">
        <v>0.05</v>
      </c>
      <c r="O56" s="170">
        <v>0.05</v>
      </c>
      <c r="P56" s="170">
        <v>0.05</v>
      </c>
      <c r="Q56" s="171">
        <v>0.05</v>
      </c>
      <c r="R56" s="71">
        <f t="shared" si="55"/>
        <v>1.0000000000000002</v>
      </c>
    </row>
    <row r="57" spans="1:18" x14ac:dyDescent="0.25">
      <c r="A57" s="66"/>
      <c r="B57" s="74"/>
      <c r="C57" s="79"/>
      <c r="D57" s="80"/>
      <c r="E57" s="81"/>
      <c r="F57" s="48">
        <f>$D56*F56</f>
        <v>0</v>
      </c>
      <c r="G57" s="49">
        <f t="shared" ref="G57:Q57" si="64">$D56*G56</f>
        <v>10807.528000000002</v>
      </c>
      <c r="H57" s="49">
        <f t="shared" si="64"/>
        <v>16211.292000000001</v>
      </c>
      <c r="I57" s="49">
        <f t="shared" si="64"/>
        <v>16211.292000000001</v>
      </c>
      <c r="J57" s="49">
        <f t="shared" si="64"/>
        <v>16211.292000000001</v>
      </c>
      <c r="K57" s="49">
        <f t="shared" si="64"/>
        <v>10807.528000000002</v>
      </c>
      <c r="L57" s="49">
        <f t="shared" si="64"/>
        <v>10807.528000000002</v>
      </c>
      <c r="M57" s="49">
        <f t="shared" si="64"/>
        <v>5403.764000000001</v>
      </c>
      <c r="N57" s="49">
        <f t="shared" si="64"/>
        <v>5403.764000000001</v>
      </c>
      <c r="O57" s="49">
        <f t="shared" si="64"/>
        <v>5403.764000000001</v>
      </c>
      <c r="P57" s="49">
        <f t="shared" si="64"/>
        <v>5403.764000000001</v>
      </c>
      <c r="Q57" s="102">
        <f t="shared" si="64"/>
        <v>5403.764000000001</v>
      </c>
    </row>
    <row r="58" spans="1:18" x14ac:dyDescent="0.25">
      <c r="A58" s="103">
        <v>10</v>
      </c>
      <c r="B58" s="104" t="s">
        <v>26</v>
      </c>
      <c r="C58" s="95"/>
      <c r="D58" s="96">
        <f>'ANEXO II - PLANILHA'!J306</f>
        <v>363683.22</v>
      </c>
      <c r="E58" s="97" t="s">
        <v>147</v>
      </c>
      <c r="F58" s="248"/>
      <c r="G58" s="170"/>
      <c r="H58" s="170"/>
      <c r="I58" s="170"/>
      <c r="J58" s="170"/>
      <c r="K58" s="170">
        <v>0.1</v>
      </c>
      <c r="L58" s="170">
        <v>0.1</v>
      </c>
      <c r="M58" s="170">
        <v>0.2</v>
      </c>
      <c r="N58" s="170">
        <v>0.2</v>
      </c>
      <c r="O58" s="170">
        <v>0.2</v>
      </c>
      <c r="P58" s="170">
        <v>0.1</v>
      </c>
      <c r="Q58" s="171">
        <v>0.1</v>
      </c>
      <c r="R58" s="71">
        <f t="shared" si="55"/>
        <v>1</v>
      </c>
    </row>
    <row r="59" spans="1:18" x14ac:dyDescent="0.25">
      <c r="A59" s="66"/>
      <c r="B59" s="74"/>
      <c r="C59" s="79"/>
      <c r="D59" s="80"/>
      <c r="E59" s="81"/>
      <c r="F59" s="48">
        <f>$D58*F58</f>
        <v>0</v>
      </c>
      <c r="G59" s="49">
        <f t="shared" ref="G59:Q59" si="65">$D58*G58</f>
        <v>0</v>
      </c>
      <c r="H59" s="49">
        <f t="shared" si="65"/>
        <v>0</v>
      </c>
      <c r="I59" s="49">
        <f t="shared" si="65"/>
        <v>0</v>
      </c>
      <c r="J59" s="49">
        <f t="shared" si="65"/>
        <v>0</v>
      </c>
      <c r="K59" s="49">
        <f t="shared" si="65"/>
        <v>36368.322</v>
      </c>
      <c r="L59" s="49">
        <f t="shared" si="65"/>
        <v>36368.322</v>
      </c>
      <c r="M59" s="49">
        <f t="shared" si="65"/>
        <v>72736.644</v>
      </c>
      <c r="N59" s="49">
        <f t="shared" si="65"/>
        <v>72736.644</v>
      </c>
      <c r="O59" s="49">
        <f t="shared" si="65"/>
        <v>72736.644</v>
      </c>
      <c r="P59" s="49">
        <f t="shared" si="65"/>
        <v>36368.322</v>
      </c>
      <c r="Q59" s="102">
        <f t="shared" si="65"/>
        <v>36368.322</v>
      </c>
    </row>
    <row r="60" spans="1:18" x14ac:dyDescent="0.25">
      <c r="A60" s="103">
        <v>11</v>
      </c>
      <c r="B60" s="275" t="s">
        <v>151</v>
      </c>
      <c r="C60" s="286"/>
      <c r="D60" s="96">
        <f>'ANEXO II - PLANILHA'!J329</f>
        <v>48301.829999999994</v>
      </c>
      <c r="E60" s="97" t="s">
        <v>147</v>
      </c>
      <c r="F60" s="248"/>
      <c r="G60" s="170">
        <v>0.15</v>
      </c>
      <c r="H60" s="170">
        <v>0.2</v>
      </c>
      <c r="I60" s="170">
        <v>0.1</v>
      </c>
      <c r="J60" s="170">
        <v>0.1</v>
      </c>
      <c r="K60" s="170">
        <v>0.1</v>
      </c>
      <c r="L60" s="170">
        <v>0.1</v>
      </c>
      <c r="M60" s="170">
        <v>0.05</v>
      </c>
      <c r="N60" s="170">
        <v>0.05</v>
      </c>
      <c r="O60" s="170">
        <v>0.05</v>
      </c>
      <c r="P60" s="170">
        <v>0.05</v>
      </c>
      <c r="Q60" s="171">
        <v>0.05</v>
      </c>
      <c r="R60" s="71">
        <f t="shared" si="55"/>
        <v>1</v>
      </c>
    </row>
    <row r="61" spans="1:18" x14ac:dyDescent="0.25">
      <c r="A61" s="66"/>
      <c r="B61" s="287"/>
      <c r="C61" s="288"/>
      <c r="D61" s="80"/>
      <c r="E61" s="81"/>
      <c r="F61" s="48">
        <f>$D60*F60</f>
        <v>0</v>
      </c>
      <c r="G61" s="49">
        <f t="shared" ref="G61:Q61" si="66">$D60*G60</f>
        <v>7245.2744999999986</v>
      </c>
      <c r="H61" s="49">
        <f t="shared" si="66"/>
        <v>9660.366</v>
      </c>
      <c r="I61" s="49">
        <f t="shared" si="66"/>
        <v>4830.183</v>
      </c>
      <c r="J61" s="49">
        <f t="shared" si="66"/>
        <v>4830.183</v>
      </c>
      <c r="K61" s="49">
        <f t="shared" si="66"/>
        <v>4830.183</v>
      </c>
      <c r="L61" s="49">
        <f t="shared" si="66"/>
        <v>4830.183</v>
      </c>
      <c r="M61" s="49">
        <f t="shared" si="66"/>
        <v>2415.0915</v>
      </c>
      <c r="N61" s="49">
        <f t="shared" si="66"/>
        <v>2415.0915</v>
      </c>
      <c r="O61" s="49">
        <f t="shared" si="66"/>
        <v>2415.0915</v>
      </c>
      <c r="P61" s="49">
        <f t="shared" si="66"/>
        <v>2415.0915</v>
      </c>
      <c r="Q61" s="102">
        <f t="shared" si="66"/>
        <v>2415.0915</v>
      </c>
    </row>
    <row r="62" spans="1:18" x14ac:dyDescent="0.25">
      <c r="A62" s="103">
        <v>12</v>
      </c>
      <c r="B62" s="275" t="s">
        <v>674</v>
      </c>
      <c r="C62" s="286"/>
      <c r="D62" s="96">
        <f>'ANEXO II - PLANILHA'!J348</f>
        <v>84559.599999999977</v>
      </c>
      <c r="E62" s="97" t="s">
        <v>147</v>
      </c>
      <c r="F62" s="248"/>
      <c r="G62" s="170">
        <v>0.15</v>
      </c>
      <c r="H62" s="170">
        <v>0.2</v>
      </c>
      <c r="I62" s="170">
        <v>0.1</v>
      </c>
      <c r="J62" s="170">
        <v>0.1</v>
      </c>
      <c r="K62" s="170">
        <v>0.1</v>
      </c>
      <c r="L62" s="170">
        <v>0.1</v>
      </c>
      <c r="M62" s="170">
        <v>0.05</v>
      </c>
      <c r="N62" s="170">
        <v>0.05</v>
      </c>
      <c r="O62" s="170">
        <v>0.05</v>
      </c>
      <c r="P62" s="170">
        <v>0.05</v>
      </c>
      <c r="Q62" s="171">
        <v>0.05</v>
      </c>
      <c r="R62" s="71">
        <f t="shared" si="55"/>
        <v>1</v>
      </c>
    </row>
    <row r="63" spans="1:18" x14ac:dyDescent="0.25">
      <c r="A63" s="66"/>
      <c r="B63" s="287"/>
      <c r="C63" s="288"/>
      <c r="D63" s="80"/>
      <c r="E63" s="81"/>
      <c r="F63" s="48">
        <f>$D62*F62</f>
        <v>0</v>
      </c>
      <c r="G63" s="49">
        <f t="shared" ref="G63:Q63" si="67">$D62*G62</f>
        <v>12683.939999999997</v>
      </c>
      <c r="H63" s="49">
        <f t="shared" si="67"/>
        <v>16911.919999999995</v>
      </c>
      <c r="I63" s="49">
        <f t="shared" si="67"/>
        <v>8455.9599999999973</v>
      </c>
      <c r="J63" s="49">
        <f t="shared" si="67"/>
        <v>8455.9599999999973</v>
      </c>
      <c r="K63" s="49">
        <f t="shared" si="67"/>
        <v>8455.9599999999973</v>
      </c>
      <c r="L63" s="49">
        <f t="shared" si="67"/>
        <v>8455.9599999999973</v>
      </c>
      <c r="M63" s="49">
        <f t="shared" si="67"/>
        <v>4227.9799999999987</v>
      </c>
      <c r="N63" s="49">
        <f t="shared" si="67"/>
        <v>4227.9799999999987</v>
      </c>
      <c r="O63" s="49">
        <f t="shared" si="67"/>
        <v>4227.9799999999987</v>
      </c>
      <c r="P63" s="49">
        <f t="shared" si="67"/>
        <v>4227.9799999999987</v>
      </c>
      <c r="Q63" s="102">
        <f t="shared" si="67"/>
        <v>4227.9799999999987</v>
      </c>
    </row>
    <row r="64" spans="1:18" x14ac:dyDescent="0.25">
      <c r="A64" s="103">
        <v>13</v>
      </c>
      <c r="B64" s="104" t="s">
        <v>210</v>
      </c>
      <c r="C64" s="95"/>
      <c r="D64" s="96">
        <f>'ANEXO II - PLANILHA'!J375</f>
        <v>2297.58</v>
      </c>
      <c r="E64" s="97" t="s">
        <v>147</v>
      </c>
      <c r="F64" s="248"/>
      <c r="G64" s="168"/>
      <c r="H64" s="168"/>
      <c r="I64" s="170"/>
      <c r="J64" s="170"/>
      <c r="K64" s="170"/>
      <c r="L64" s="170"/>
      <c r="M64" s="170"/>
      <c r="N64" s="170"/>
      <c r="O64" s="170"/>
      <c r="P64" s="170"/>
      <c r="Q64" s="169">
        <v>1</v>
      </c>
      <c r="R64" s="71">
        <f t="shared" si="55"/>
        <v>1</v>
      </c>
    </row>
    <row r="65" spans="1:20" x14ac:dyDescent="0.25">
      <c r="A65" s="86"/>
      <c r="B65" s="107"/>
      <c r="C65" s="249"/>
      <c r="D65" s="250"/>
      <c r="E65" s="87"/>
      <c r="F65" s="50">
        <f>$D64*F64</f>
        <v>0</v>
      </c>
      <c r="G65" s="51">
        <f t="shared" ref="G65:Q65" si="68">$D64*G64</f>
        <v>0</v>
      </c>
      <c r="H65" s="51">
        <f t="shared" si="68"/>
        <v>0</v>
      </c>
      <c r="I65" s="51">
        <f t="shared" si="68"/>
        <v>0</v>
      </c>
      <c r="J65" s="51">
        <f t="shared" si="68"/>
        <v>0</v>
      </c>
      <c r="K65" s="51">
        <f t="shared" si="68"/>
        <v>0</v>
      </c>
      <c r="L65" s="51">
        <f t="shared" si="68"/>
        <v>0</v>
      </c>
      <c r="M65" s="51">
        <f t="shared" si="68"/>
        <v>0</v>
      </c>
      <c r="N65" s="51">
        <f t="shared" si="68"/>
        <v>0</v>
      </c>
      <c r="O65" s="51">
        <f t="shared" si="68"/>
        <v>0</v>
      </c>
      <c r="P65" s="51">
        <f t="shared" si="68"/>
        <v>0</v>
      </c>
      <c r="Q65" s="108">
        <f t="shared" si="68"/>
        <v>2297.58</v>
      </c>
    </row>
    <row r="66" spans="1:20" x14ac:dyDescent="0.25">
      <c r="A66" s="103">
        <v>14</v>
      </c>
      <c r="B66" s="104" t="s">
        <v>166</v>
      </c>
      <c r="C66" s="95"/>
      <c r="D66" s="96">
        <f>'ANEXO II - PLANILHA'!J384</f>
        <v>149362.68</v>
      </c>
      <c r="E66" s="97" t="s">
        <v>147</v>
      </c>
      <c r="F66" s="248">
        <f t="shared" ref="F66:Q66" si="69">(F65+F63+F61+F59+F57+F55+F53+F51+F49+F47+F45+F41)/($D$69-$D$42-$D$66)</f>
        <v>4.7372365312209591E-2</v>
      </c>
      <c r="G66" s="248">
        <f t="shared" si="69"/>
        <v>5.429605647286536E-2</v>
      </c>
      <c r="H66" s="248">
        <f t="shared" si="69"/>
        <v>5.2757665108150303E-2</v>
      </c>
      <c r="I66" s="248">
        <f t="shared" si="69"/>
        <v>0.10620546176084694</v>
      </c>
      <c r="J66" s="248">
        <f t="shared" si="69"/>
        <v>9.5464394304918668E-2</v>
      </c>
      <c r="K66" s="248">
        <f t="shared" si="69"/>
        <v>9.1833342152312758E-2</v>
      </c>
      <c r="L66" s="248">
        <f t="shared" si="69"/>
        <v>9.1833342152312758E-2</v>
      </c>
      <c r="M66" s="248">
        <f t="shared" si="69"/>
        <v>0.10701673212188938</v>
      </c>
      <c r="N66" s="248">
        <f t="shared" si="69"/>
        <v>0.10929118478789225</v>
      </c>
      <c r="O66" s="248">
        <f t="shared" si="69"/>
        <v>0.12484613055478962</v>
      </c>
      <c r="P66" s="248">
        <f t="shared" si="69"/>
        <v>7.3342217175329905E-2</v>
      </c>
      <c r="Q66" s="248">
        <f t="shared" si="69"/>
        <v>4.5741108096482345E-2</v>
      </c>
      <c r="R66" s="71">
        <f t="shared" si="55"/>
        <v>0.99999999999999989</v>
      </c>
    </row>
    <row r="67" spans="1:20" x14ac:dyDescent="0.25">
      <c r="A67" s="86"/>
      <c r="B67" s="107"/>
      <c r="C67" s="249"/>
      <c r="D67" s="250"/>
      <c r="E67" s="87"/>
      <c r="F67" s="84">
        <f t="shared" ref="F67:Q67" si="70">$D66*F66</f>
        <v>7075.6634409706612</v>
      </c>
      <c r="G67" s="85">
        <f t="shared" si="70"/>
        <v>8109.8045082185172</v>
      </c>
      <c r="H67" s="85">
        <f t="shared" si="70"/>
        <v>7880.0262510958191</v>
      </c>
      <c r="I67" s="85">
        <f t="shared" si="70"/>
        <v>15863.132399237618</v>
      </c>
      <c r="J67" s="85">
        <f t="shared" si="70"/>
        <v>14258.817777959388</v>
      </c>
      <c r="K67" s="85">
        <f t="shared" si="70"/>
        <v>13716.474097226401</v>
      </c>
      <c r="L67" s="85">
        <f t="shared" si="70"/>
        <v>13716.474097226401</v>
      </c>
      <c r="M67" s="85">
        <f t="shared" si="70"/>
        <v>15984.305914567483</v>
      </c>
      <c r="N67" s="85">
        <f t="shared" si="70"/>
        <v>16324.024260294818</v>
      </c>
      <c r="O67" s="85">
        <f t="shared" si="70"/>
        <v>18647.352647293264</v>
      </c>
      <c r="P67" s="85">
        <f t="shared" si="70"/>
        <v>10954.590114449304</v>
      </c>
      <c r="Q67" s="109">
        <f t="shared" si="70"/>
        <v>6832.0144914603015</v>
      </c>
    </row>
    <row r="68" spans="1:20" x14ac:dyDescent="0.25">
      <c r="A68" s="166"/>
      <c r="B68" s="159"/>
      <c r="C68" s="159" t="s">
        <v>148</v>
      </c>
      <c r="D68" s="258"/>
      <c r="E68" s="160" t="s">
        <v>149</v>
      </c>
      <c r="F68" s="251">
        <f t="shared" ref="F68:Q68" si="71">F69/$D$69</f>
        <v>4.7372365312209584E-2</v>
      </c>
      <c r="G68" s="252">
        <f t="shared" si="71"/>
        <v>5.429605647286536E-2</v>
      </c>
      <c r="H68" s="252">
        <f t="shared" si="71"/>
        <v>5.275766510815031E-2</v>
      </c>
      <c r="I68" s="252">
        <f t="shared" si="71"/>
        <v>0.10620546176084696</v>
      </c>
      <c r="J68" s="252">
        <f t="shared" si="71"/>
        <v>9.5464394304918668E-2</v>
      </c>
      <c r="K68" s="252">
        <f t="shared" si="71"/>
        <v>9.1833342152312758E-2</v>
      </c>
      <c r="L68" s="252">
        <f t="shared" si="71"/>
        <v>9.1833342152312758E-2</v>
      </c>
      <c r="M68" s="252">
        <f t="shared" si="71"/>
        <v>0.10701673212188939</v>
      </c>
      <c r="N68" s="252">
        <f t="shared" si="71"/>
        <v>0.10929118478789224</v>
      </c>
      <c r="O68" s="252">
        <f t="shared" si="71"/>
        <v>0.12484613055478962</v>
      </c>
      <c r="P68" s="252">
        <f t="shared" si="71"/>
        <v>7.3342217175329918E-2</v>
      </c>
      <c r="Q68" s="253">
        <f t="shared" si="71"/>
        <v>4.5741108096482345E-2</v>
      </c>
    </row>
    <row r="69" spans="1:20" x14ac:dyDescent="0.25">
      <c r="A69" s="167"/>
      <c r="B69" s="163"/>
      <c r="C69" s="163"/>
      <c r="D69" s="163">
        <f>SUM(D40:D66)</f>
        <v>1777989.5200000003</v>
      </c>
      <c r="E69" s="164" t="s">
        <v>150</v>
      </c>
      <c r="F69" s="254">
        <f t="shared" ref="F69:Q69" si="72">F67+F65+F63+F61+F59+F57+F55+F51+F49+F47+F45+F43+F41+F53</f>
        <v>84227.569062720184</v>
      </c>
      <c r="G69" s="52">
        <f t="shared" si="72"/>
        <v>96537.819386082789</v>
      </c>
      <c r="H69" s="52">
        <f t="shared" si="72"/>
        <v>93802.575661960931</v>
      </c>
      <c r="I69" s="52">
        <f t="shared" si="72"/>
        <v>188832.19797754666</v>
      </c>
      <c r="J69" s="52">
        <f t="shared" si="72"/>
        <v>169734.69260729311</v>
      </c>
      <c r="K69" s="52">
        <f t="shared" si="72"/>
        <v>163278.71993338634</v>
      </c>
      <c r="L69" s="52">
        <f t="shared" si="72"/>
        <v>163278.71993338634</v>
      </c>
      <c r="M69" s="52">
        <f t="shared" si="72"/>
        <v>190274.62817736671</v>
      </c>
      <c r="N69" s="52">
        <f t="shared" si="72"/>
        <v>194318.58118125584</v>
      </c>
      <c r="O69" s="52">
        <f t="shared" si="72"/>
        <v>221975.11173896777</v>
      </c>
      <c r="P69" s="52">
        <f t="shared" si="72"/>
        <v>130401.6935113006</v>
      </c>
      <c r="Q69" s="255">
        <f t="shared" si="72"/>
        <v>81327.210828732772</v>
      </c>
      <c r="S69" s="72"/>
    </row>
    <row r="70" spans="1:20" ht="6.75" customHeight="1" x14ac:dyDescent="0.25">
      <c r="A70" s="259"/>
      <c r="B70" s="260"/>
      <c r="C70" s="260"/>
      <c r="D70" s="261"/>
      <c r="E70" s="262"/>
      <c r="F70" s="263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5"/>
      <c r="S70" s="266"/>
    </row>
    <row r="71" spans="1:20" x14ac:dyDescent="0.25">
      <c r="A71" s="166"/>
      <c r="B71" s="159"/>
      <c r="C71" s="159" t="s">
        <v>742</v>
      </c>
      <c r="D71" s="258"/>
      <c r="E71" s="160" t="s">
        <v>149</v>
      </c>
      <c r="F71" s="64">
        <f t="shared" ref="F71:Q71" si="73">F72/$D$72</f>
        <v>4.5235576650511436E-2</v>
      </c>
      <c r="G71" s="65">
        <f t="shared" si="73"/>
        <v>6.6607437374368847E-2</v>
      </c>
      <c r="H71" s="65">
        <f t="shared" si="73"/>
        <v>7.332714509815004E-2</v>
      </c>
      <c r="I71" s="65">
        <f t="shared" si="73"/>
        <v>0.12124012228624247</v>
      </c>
      <c r="J71" s="65">
        <f t="shared" si="73"/>
        <v>0.10719892297627157</v>
      </c>
      <c r="K71" s="65">
        <f t="shared" si="73"/>
        <v>0.1013145621896003</v>
      </c>
      <c r="L71" s="65">
        <f t="shared" si="73"/>
        <v>9.0294716698377478E-2</v>
      </c>
      <c r="M71" s="65">
        <f t="shared" si="73"/>
        <v>9.6021574076115335E-2</v>
      </c>
      <c r="N71" s="65">
        <f t="shared" si="73"/>
        <v>9.2440317311629369E-2</v>
      </c>
      <c r="O71" s="65">
        <f t="shared" si="73"/>
        <v>0.10559695135533385</v>
      </c>
      <c r="P71" s="65">
        <f t="shared" si="73"/>
        <v>6.2034077507566968E-2</v>
      </c>
      <c r="Q71" s="256">
        <f t="shared" si="73"/>
        <v>3.8688596475832143E-2</v>
      </c>
      <c r="S71" s="72"/>
    </row>
    <row r="72" spans="1:20" x14ac:dyDescent="0.25">
      <c r="A72" s="167"/>
      <c r="B72" s="163"/>
      <c r="C72" s="163"/>
      <c r="D72" s="163">
        <f>D69+D37</f>
        <v>2102097.7300000004</v>
      </c>
      <c r="E72" s="164" t="s">
        <v>150</v>
      </c>
      <c r="F72" s="254">
        <f>F69+F37</f>
        <v>95089.602992281114</v>
      </c>
      <c r="G72" s="52">
        <f t="shared" ref="G72:Q72" si="74">G69+G37</f>
        <v>140015.34290577794</v>
      </c>
      <c r="H72" s="52">
        <f t="shared" si="74"/>
        <v>154140.82525820186</v>
      </c>
      <c r="I72" s="52">
        <f t="shared" si="74"/>
        <v>254858.58584283275</v>
      </c>
      <c r="J72" s="52">
        <f t="shared" si="74"/>
        <v>225342.61264686534</v>
      </c>
      <c r="K72" s="52">
        <f t="shared" si="74"/>
        <v>212973.11119470268</v>
      </c>
      <c r="L72" s="52">
        <f t="shared" si="74"/>
        <v>189808.31900265242</v>
      </c>
      <c r="M72" s="52">
        <f t="shared" si="74"/>
        <v>201846.73289642893</v>
      </c>
      <c r="N72" s="52">
        <f t="shared" si="74"/>
        <v>194318.58118125584</v>
      </c>
      <c r="O72" s="52">
        <f t="shared" si="74"/>
        <v>221975.11173896777</v>
      </c>
      <c r="P72" s="52">
        <f t="shared" si="74"/>
        <v>130401.6935113006</v>
      </c>
      <c r="Q72" s="255">
        <f t="shared" si="74"/>
        <v>81327.210828732772</v>
      </c>
      <c r="S72" s="72"/>
    </row>
    <row r="73" spans="1:20" x14ac:dyDescent="0.25">
      <c r="A73" s="166"/>
      <c r="B73" s="159"/>
      <c r="C73" s="159" t="s">
        <v>743</v>
      </c>
      <c r="D73" s="258"/>
      <c r="E73" s="160" t="s">
        <v>149</v>
      </c>
      <c r="F73" s="251">
        <f>F71</f>
        <v>4.5235576650511436E-2</v>
      </c>
      <c r="G73" s="252">
        <f>F73+G71</f>
        <v>0.11184301402488028</v>
      </c>
      <c r="H73" s="252">
        <f t="shared" ref="H73:Q73" si="75">G73+H71</f>
        <v>0.18517015912303031</v>
      </c>
      <c r="I73" s="252">
        <f t="shared" si="75"/>
        <v>0.30641028140927279</v>
      </c>
      <c r="J73" s="252">
        <f t="shared" si="75"/>
        <v>0.41360920438554438</v>
      </c>
      <c r="K73" s="252">
        <f t="shared" si="75"/>
        <v>0.51492376657514471</v>
      </c>
      <c r="L73" s="252">
        <f t="shared" si="75"/>
        <v>0.60521848327352223</v>
      </c>
      <c r="M73" s="252">
        <f t="shared" si="75"/>
        <v>0.70124005734963757</v>
      </c>
      <c r="N73" s="252">
        <f t="shared" si="75"/>
        <v>0.79368037466126695</v>
      </c>
      <c r="O73" s="252">
        <f t="shared" si="75"/>
        <v>0.89927732601660082</v>
      </c>
      <c r="P73" s="252">
        <f t="shared" si="75"/>
        <v>0.96131140352416777</v>
      </c>
      <c r="Q73" s="253">
        <f t="shared" si="75"/>
        <v>0.99999999999999989</v>
      </c>
    </row>
    <row r="74" spans="1:20" x14ac:dyDescent="0.25">
      <c r="A74" s="167"/>
      <c r="B74" s="163"/>
      <c r="C74" s="163"/>
      <c r="D74" s="163"/>
      <c r="E74" s="164" t="s">
        <v>150</v>
      </c>
      <c r="F74" s="69">
        <f>F72</f>
        <v>95089.602992281114</v>
      </c>
      <c r="G74" s="70">
        <f>G72+F74</f>
        <v>235104.94589805906</v>
      </c>
      <c r="H74" s="70">
        <f t="shared" ref="H74:Q74" si="76">H72+G74</f>
        <v>389245.77115626092</v>
      </c>
      <c r="I74" s="70">
        <f t="shared" si="76"/>
        <v>644104.35699909367</v>
      </c>
      <c r="J74" s="70">
        <f t="shared" si="76"/>
        <v>869446.96964595898</v>
      </c>
      <c r="K74" s="70">
        <f t="shared" si="76"/>
        <v>1082420.0808406617</v>
      </c>
      <c r="L74" s="70">
        <f t="shared" si="76"/>
        <v>1272228.3998433142</v>
      </c>
      <c r="M74" s="70">
        <f t="shared" si="76"/>
        <v>1474075.1327397432</v>
      </c>
      <c r="N74" s="70">
        <f t="shared" si="76"/>
        <v>1668393.7139209991</v>
      </c>
      <c r="O74" s="70">
        <f t="shared" si="76"/>
        <v>1890368.8256599668</v>
      </c>
      <c r="P74" s="70">
        <f t="shared" si="76"/>
        <v>2020770.5191712673</v>
      </c>
      <c r="Q74" s="257">
        <f t="shared" si="76"/>
        <v>2102097.73</v>
      </c>
      <c r="R74" s="273"/>
      <c r="S74" s="273"/>
      <c r="T74" s="273"/>
    </row>
    <row r="75" spans="1:20" ht="16.5" customHeight="1" x14ac:dyDescent="0.25">
      <c r="A75" s="111"/>
    </row>
    <row r="76" spans="1:20" x14ac:dyDescent="0.25">
      <c r="A76" s="289"/>
      <c r="B76" s="290"/>
      <c r="C76" s="38"/>
      <c r="D76" s="38"/>
      <c r="E76" s="113"/>
      <c r="F76" s="35"/>
      <c r="G76" s="285"/>
      <c r="H76" s="285"/>
      <c r="I76" s="285"/>
    </row>
    <row r="77" spans="1:20" x14ac:dyDescent="0.25">
      <c r="A77" s="279" t="s">
        <v>57</v>
      </c>
      <c r="B77" s="280"/>
      <c r="C77" s="280"/>
      <c r="D77" s="280"/>
      <c r="E77" s="113"/>
      <c r="F77" s="36"/>
      <c r="G77" s="114" t="s">
        <v>53</v>
      </c>
      <c r="H77" s="115"/>
      <c r="I77" s="115"/>
    </row>
    <row r="78" spans="1:20" ht="24" customHeight="1" x14ac:dyDescent="0.25">
      <c r="A78" s="116"/>
      <c r="B78" s="117"/>
      <c r="C78" s="35"/>
      <c r="D78" s="35"/>
      <c r="E78" s="113"/>
      <c r="F78" s="35"/>
      <c r="G78" s="35"/>
      <c r="H78" s="35"/>
    </row>
    <row r="79" spans="1:20" ht="48" customHeight="1" x14ac:dyDescent="0.25">
      <c r="A79" s="281"/>
      <c r="B79" s="282"/>
      <c r="C79" s="282"/>
      <c r="D79" s="282"/>
      <c r="E79" s="55"/>
      <c r="F79"/>
      <c r="G79"/>
      <c r="H79" s="35"/>
    </row>
    <row r="80" spans="1:20" x14ac:dyDescent="0.25">
      <c r="A80" s="267" t="s">
        <v>460</v>
      </c>
      <c r="B80" s="119"/>
      <c r="C80" s="119"/>
      <c r="D80" s="119"/>
      <c r="E80" s="113"/>
      <c r="F80" s="35"/>
      <c r="G80" s="35"/>
      <c r="H80" s="35"/>
    </row>
    <row r="81" spans="1:17" x14ac:dyDescent="0.25">
      <c r="A81" s="268" t="s">
        <v>461</v>
      </c>
      <c r="B81" s="121"/>
      <c r="C81" s="122"/>
      <c r="D81" s="123"/>
      <c r="E81" s="124"/>
      <c r="F81" s="125"/>
      <c r="G81" s="125"/>
      <c r="H81" s="125"/>
      <c r="I81" s="122"/>
      <c r="J81" s="122"/>
      <c r="K81" s="122"/>
      <c r="L81" s="122"/>
      <c r="M81" s="122"/>
      <c r="N81" s="122"/>
      <c r="O81" s="122"/>
      <c r="P81" s="122"/>
      <c r="Q81" s="122"/>
    </row>
    <row r="82" spans="1:17" x14ac:dyDescent="0.25">
      <c r="A82" s="37"/>
      <c r="B82" s="53"/>
      <c r="D82" s="38"/>
      <c r="E82" s="55"/>
      <c r="F82" s="35"/>
      <c r="G82" s="35"/>
      <c r="H82" s="35"/>
    </row>
    <row r="83" spans="1:17" x14ac:dyDescent="0.25">
      <c r="A83" s="37"/>
      <c r="B83" s="53"/>
      <c r="D83" s="38"/>
      <c r="E83" s="55"/>
      <c r="F83" s="35"/>
      <c r="G83" s="35"/>
      <c r="H83" s="35"/>
    </row>
  </sheetData>
  <mergeCells count="16">
    <mergeCell ref="R74:T74"/>
    <mergeCell ref="A1:Q1"/>
    <mergeCell ref="B12:C13"/>
    <mergeCell ref="A77:D77"/>
    <mergeCell ref="A79:D79"/>
    <mergeCell ref="E5:E6"/>
    <mergeCell ref="G76:I76"/>
    <mergeCell ref="B42:C43"/>
    <mergeCell ref="B44:C45"/>
    <mergeCell ref="B60:C61"/>
    <mergeCell ref="B62:C63"/>
    <mergeCell ref="A76:B76"/>
    <mergeCell ref="A5:A6"/>
    <mergeCell ref="B5:C6"/>
    <mergeCell ref="D5:D6"/>
    <mergeCell ref="B30:C31"/>
  </mergeCells>
  <conditionalFormatting sqref="F8:Q8 F10:Q10 F12:Q12 F14:Q14 F18:Q18 F20:Q20 F22:Q22 F24:Q24 F26:Q26 F28:Q28 F30:Q30 F32:Q32 F34:Q34">
    <cfRule type="cellIs" dxfId="12" priority="137" operator="greaterThan">
      <formula>0</formula>
    </cfRule>
  </conditionalFormatting>
  <conditionalFormatting sqref="F9:Q9 F11:Q11 F13:Q13 F15:Q15 F17:Q17 F19:Q19 F21:Q25 F27:Q31">
    <cfRule type="cellIs" dxfId="11" priority="136" operator="lessThanOrEqual">
      <formula>0</formula>
    </cfRule>
  </conditionalFormatting>
  <conditionalFormatting sqref="F16:Q16">
    <cfRule type="cellIs" dxfId="10" priority="25" operator="greaterThan">
      <formula>0</formula>
    </cfRule>
  </conditionalFormatting>
  <conditionalFormatting sqref="F33:Q35">
    <cfRule type="cellIs" dxfId="9" priority="20" operator="lessThanOrEqual">
      <formula>0</formula>
    </cfRule>
  </conditionalFormatting>
  <conditionalFormatting sqref="F40:Q40">
    <cfRule type="cellIs" dxfId="8" priority="1" operator="greaterThan">
      <formula>0</formula>
    </cfRule>
  </conditionalFormatting>
  <conditionalFormatting sqref="F41:Q41 F43:Q43 F45:Q45 F47:Q47 F49:Q49 F51:Q55 F57:Q63">
    <cfRule type="cellIs" dxfId="7" priority="13" operator="lessThanOrEqual">
      <formula>0</formula>
    </cfRule>
  </conditionalFormatting>
  <conditionalFormatting sqref="F42:Q42">
    <cfRule type="cellIs" dxfId="6" priority="2" operator="greaterThan">
      <formula>0</formula>
    </cfRule>
  </conditionalFormatting>
  <conditionalFormatting sqref="F44:Q44 F46:Q46 F48:Q48 F50:Q50 F52:Q52 F54:Q54 F56:Q56 F58:Q58 F62:Q62 F64:Q64 F66:Q66">
    <cfRule type="cellIs" dxfId="5" priority="14" operator="greaterThan">
      <formula>0</formula>
    </cfRule>
  </conditionalFormatting>
  <conditionalFormatting sqref="F60:Q60">
    <cfRule type="cellIs" dxfId="4" priority="5" operator="greaterThan">
      <formula>0</formula>
    </cfRule>
  </conditionalFormatting>
  <conditionalFormatting sqref="F65:Q67">
    <cfRule type="cellIs" dxfId="3" priority="7" operator="lessThanOrEqual">
      <formula>0</formula>
    </cfRule>
  </conditionalFormatting>
  <conditionalFormatting sqref="G26:Q26">
    <cfRule type="cellIs" dxfId="2" priority="15" operator="lessThanOrEqual">
      <formula>0</formula>
    </cfRule>
  </conditionalFormatting>
  <conditionalFormatting sqref="G30:Q30">
    <cfRule type="cellIs" dxfId="1" priority="22" operator="lessThanOrEqual">
      <formula>0</formula>
    </cfRule>
  </conditionalFormatting>
  <conditionalFormatting sqref="G73:Q74">
    <cfRule type="expression" dxfId="0" priority="10" stopIfTrue="1">
      <formula>OFFSET(M$178,0,-1)&gt;=1</formula>
    </cfRule>
  </conditionalFormatting>
  <dataValidations disablePrompts="1" count="1">
    <dataValidation type="whole" operator="greaterThan" allowBlank="1" showErrorMessage="1" sqref="F5:Q5" xr:uid="{00000000-0002-0000-1600-000000000000}">
      <formula1>0</formula1>
      <formula2>0</formula2>
    </dataValidation>
  </dataValidations>
  <printOptions horizontalCentered="1" verticalCentered="1"/>
  <pageMargins left="0.15748031496062992" right="0.19685039370078741" top="0.27559055118110237" bottom="0.19685039370078741" header="0.31496062992125984" footer="0.15748031496062992"/>
  <pageSetup paperSize="9" scale="45" orientation="landscape" r:id="rId1"/>
  <rowBreaks count="1" manualBreakCount="1">
    <brk id="8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EB5A-886B-4CA5-8772-232A7207B1B3}">
  <dimension ref="A1:M20"/>
  <sheetViews>
    <sheetView view="pageBreakPreview" zoomScale="70" zoomScaleNormal="55" zoomScaleSheetLayoutView="70" workbookViewId="0">
      <selection activeCell="D8" sqref="D8:E8"/>
    </sheetView>
  </sheetViews>
  <sheetFormatPr defaultRowHeight="15" x14ac:dyDescent="0.25"/>
  <cols>
    <col min="1" max="1" width="48.85546875" style="5" customWidth="1"/>
    <col min="2" max="3" width="14.85546875" style="5" customWidth="1"/>
    <col min="4" max="4" width="18" style="5" customWidth="1"/>
    <col min="5" max="5" width="16.85546875" style="5" customWidth="1"/>
    <col min="6" max="6" width="18" style="5" customWidth="1"/>
    <col min="7" max="7" width="16.140625" style="5" customWidth="1"/>
    <col min="8" max="8" width="16" style="5" customWidth="1"/>
    <col min="9" max="9" width="16.5703125" style="5" customWidth="1"/>
    <col min="10" max="10" width="9.140625" style="5"/>
    <col min="11" max="11" width="13.85546875" style="5" bestFit="1" customWidth="1"/>
    <col min="12" max="12" width="14.28515625" style="5" customWidth="1"/>
    <col min="13" max="16384" width="9.140625" style="5"/>
  </cols>
  <sheetData>
    <row r="1" spans="1:13" ht="84" customHeight="1" x14ac:dyDescent="0.25">
      <c r="A1" s="297" t="s">
        <v>474</v>
      </c>
      <c r="B1" s="298"/>
      <c r="C1" s="298"/>
      <c r="D1" s="298"/>
      <c r="E1" s="298"/>
      <c r="F1" s="298"/>
      <c r="G1" s="298"/>
      <c r="H1" s="298"/>
      <c r="I1" s="299"/>
    </row>
    <row r="2" spans="1:13" x14ac:dyDescent="0.25">
      <c r="A2" s="147"/>
      <c r="E2" s="30"/>
      <c r="I2" s="60"/>
    </row>
    <row r="3" spans="1:13" ht="21" x14ac:dyDescent="0.25">
      <c r="A3" s="147"/>
      <c r="D3" s="34" t="s">
        <v>473</v>
      </c>
      <c r="E3" s="129"/>
      <c r="I3" s="60"/>
    </row>
    <row r="4" spans="1:13" x14ac:dyDescent="0.25">
      <c r="A4" s="146"/>
      <c r="I4" s="60"/>
    </row>
    <row r="5" spans="1:13" x14ac:dyDescent="0.25">
      <c r="A5" s="146"/>
      <c r="I5" s="60"/>
    </row>
    <row r="6" spans="1:13" x14ac:dyDescent="0.25">
      <c r="A6" s="146" t="s">
        <v>472</v>
      </c>
      <c r="H6" s="29" t="s">
        <v>471</v>
      </c>
      <c r="I6" s="61" t="s">
        <v>470</v>
      </c>
    </row>
    <row r="7" spans="1:13" x14ac:dyDescent="0.25">
      <c r="A7" s="300" t="s">
        <v>5</v>
      </c>
      <c r="B7" s="300" t="s">
        <v>54</v>
      </c>
      <c r="C7" s="300" t="s">
        <v>55</v>
      </c>
      <c r="D7" s="300" t="s">
        <v>56</v>
      </c>
      <c r="E7" s="300"/>
      <c r="F7" s="300"/>
      <c r="G7" s="300"/>
      <c r="H7" s="300"/>
      <c r="I7" s="300"/>
    </row>
    <row r="8" spans="1:13" s="30" customFormat="1" ht="40.5" customHeight="1" x14ac:dyDescent="0.25">
      <c r="A8" s="300"/>
      <c r="B8" s="300"/>
      <c r="C8" s="300"/>
      <c r="D8" s="301" t="s">
        <v>469</v>
      </c>
      <c r="E8" s="302"/>
      <c r="F8" s="301" t="s">
        <v>469</v>
      </c>
      <c r="G8" s="302"/>
      <c r="H8" s="301" t="s">
        <v>469</v>
      </c>
      <c r="I8" s="302"/>
    </row>
    <row r="9" spans="1:13" s="77" customFormat="1" ht="47.25" customHeight="1" x14ac:dyDescent="0.25">
      <c r="A9" s="303" t="s">
        <v>468</v>
      </c>
      <c r="B9" s="304"/>
      <c r="C9" s="304"/>
      <c r="D9" s="304"/>
      <c r="E9" s="304"/>
      <c r="F9" s="304"/>
      <c r="G9" s="304"/>
      <c r="H9" s="304"/>
      <c r="I9" s="305"/>
      <c r="J9" s="30"/>
      <c r="K9" s="30"/>
      <c r="L9" s="30"/>
      <c r="M9" s="30"/>
    </row>
    <row r="10" spans="1:13" ht="78.75" customHeight="1" x14ac:dyDescent="0.25">
      <c r="A10" s="89"/>
      <c r="B10" s="90" t="s">
        <v>134</v>
      </c>
      <c r="C10" s="144">
        <v>1</v>
      </c>
      <c r="D10" s="145"/>
      <c r="E10" s="145">
        <f>ROUND(D10*$C10,2)</f>
        <v>0</v>
      </c>
      <c r="F10" s="145"/>
      <c r="G10" s="145">
        <f>ROUND(F10*$C10,2)</f>
        <v>0</v>
      </c>
      <c r="H10" s="145"/>
      <c r="I10" s="145">
        <f>ROUND(H10*$C10,2)</f>
        <v>0</v>
      </c>
      <c r="J10" s="30"/>
      <c r="K10" s="30"/>
      <c r="L10" s="30"/>
      <c r="M10" s="30"/>
    </row>
    <row r="11" spans="1:13" x14ac:dyDescent="0.25">
      <c r="A11" s="89"/>
      <c r="B11" s="90"/>
      <c r="C11" s="144"/>
      <c r="D11" s="145"/>
      <c r="E11" s="145"/>
      <c r="F11" s="145"/>
      <c r="G11" s="145"/>
      <c r="H11" s="145"/>
      <c r="I11" s="145"/>
      <c r="J11" s="30"/>
      <c r="K11" s="30"/>
      <c r="L11" s="30"/>
      <c r="M11" s="30"/>
    </row>
    <row r="12" spans="1:13" ht="8.25" customHeight="1" x14ac:dyDescent="0.25">
      <c r="A12" s="89"/>
      <c r="B12" s="90"/>
      <c r="C12" s="144"/>
      <c r="D12" s="143"/>
      <c r="E12" s="142"/>
      <c r="F12" s="143"/>
      <c r="G12" s="142"/>
      <c r="H12" s="143"/>
      <c r="I12" s="142"/>
      <c r="J12" s="30"/>
      <c r="K12" s="30"/>
      <c r="L12" s="30"/>
      <c r="M12" s="30"/>
    </row>
    <row r="13" spans="1:13" s="78" customFormat="1" x14ac:dyDescent="0.25">
      <c r="A13" s="141" t="s">
        <v>4</v>
      </c>
      <c r="B13" s="141"/>
      <c r="C13" s="141"/>
      <c r="D13" s="306">
        <f>SUM(E10:E11)</f>
        <v>0</v>
      </c>
      <c r="E13" s="307"/>
      <c r="F13" s="306">
        <f>SUM(G10:G11)</f>
        <v>0</v>
      </c>
      <c r="G13" s="307"/>
      <c r="H13" s="306">
        <f>SUM(I10:I11)</f>
        <v>0</v>
      </c>
      <c r="I13" s="307"/>
      <c r="J13" s="30"/>
      <c r="K13" s="30"/>
      <c r="L13" s="30"/>
      <c r="M13" s="30"/>
    </row>
    <row r="14" spans="1:13" s="78" customFormat="1" ht="18.75" x14ac:dyDescent="0.25">
      <c r="A14" s="140" t="s">
        <v>58</v>
      </c>
      <c r="B14" s="139"/>
      <c r="C14" s="139"/>
      <c r="D14" s="138"/>
      <c r="E14" s="137"/>
      <c r="F14" s="306">
        <f>AVERAGE(D13:I13)</f>
        <v>0</v>
      </c>
      <c r="G14" s="308"/>
      <c r="H14" s="136"/>
      <c r="I14" s="135"/>
    </row>
    <row r="15" spans="1:13" ht="157.5" customHeight="1" x14ac:dyDescent="0.25">
      <c r="A15" s="133"/>
      <c r="B15" s="132"/>
      <c r="C15" s="134"/>
      <c r="D15" s="309" t="s">
        <v>467</v>
      </c>
      <c r="E15" s="310"/>
      <c r="F15" s="309" t="s">
        <v>467</v>
      </c>
      <c r="G15" s="310"/>
      <c r="H15" s="309" t="s">
        <v>467</v>
      </c>
      <c r="I15" s="310"/>
    </row>
    <row r="16" spans="1:13" ht="57" customHeight="1" x14ac:dyDescent="0.25">
      <c r="A16" s="133"/>
      <c r="B16" s="132"/>
      <c r="C16" s="132"/>
      <c r="D16" s="131"/>
      <c r="E16" s="131"/>
      <c r="F16" s="131"/>
      <c r="G16" s="131"/>
      <c r="H16" s="131"/>
      <c r="I16" s="130"/>
    </row>
    <row r="17" spans="1:9" x14ac:dyDescent="0.25">
      <c r="A17" s="62"/>
      <c r="B17" s="32"/>
      <c r="C17" s="32"/>
      <c r="I17" s="60"/>
    </row>
    <row r="18" spans="1:9" x14ac:dyDescent="0.25">
      <c r="A18" s="118" t="s">
        <v>466</v>
      </c>
      <c r="C18" s="57"/>
      <c r="I18" s="60"/>
    </row>
    <row r="19" spans="1:9" x14ac:dyDescent="0.25">
      <c r="A19" s="118" t="s">
        <v>465</v>
      </c>
      <c r="C19" s="57"/>
      <c r="I19" s="60"/>
    </row>
    <row r="20" spans="1:9" x14ac:dyDescent="0.25">
      <c r="A20" s="120"/>
      <c r="B20" s="59"/>
      <c r="C20" s="32"/>
      <c r="D20" s="59"/>
      <c r="E20" s="59"/>
      <c r="F20" s="59"/>
      <c r="G20" s="59"/>
      <c r="H20" s="59"/>
      <c r="I20" s="63"/>
    </row>
  </sheetData>
  <mergeCells count="16">
    <mergeCell ref="D15:E15"/>
    <mergeCell ref="F15:G15"/>
    <mergeCell ref="H15:I15"/>
    <mergeCell ref="A9:I9"/>
    <mergeCell ref="D13:E13"/>
    <mergeCell ref="F13:G13"/>
    <mergeCell ref="H13:I13"/>
    <mergeCell ref="F14:G14"/>
    <mergeCell ref="A1:I1"/>
    <mergeCell ref="A7:A8"/>
    <mergeCell ref="B7:B8"/>
    <mergeCell ref="C7:C8"/>
    <mergeCell ref="D7:I7"/>
    <mergeCell ref="D8:E8"/>
    <mergeCell ref="F8:G8"/>
    <mergeCell ref="H8:I8"/>
  </mergeCells>
  <printOptions horizontalCentered="1" verticalCentered="1"/>
  <pageMargins left="0.19685039370078741" right="0.23622047244094491" top="0.47244094488188981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HIDRAULICA</vt:lpstr>
      <vt:lpstr>ANEXO II - PLANILHA</vt:lpstr>
      <vt:lpstr>ANEXO XIII - CRONOGRAMA</vt:lpstr>
      <vt:lpstr>ANEXO XIV - COMPOSIÇÃO</vt:lpstr>
      <vt:lpstr>'ANEXO II - PLANILHA'!Area_de_impressao</vt:lpstr>
      <vt:lpstr>'ANEXO XIII - CRONOGRAMA'!Area_de_impressao</vt:lpstr>
      <vt:lpstr>'ANEXO XIV - COMPOSIÇÃO'!Area_de_impressao</vt:lpstr>
      <vt:lpstr>HIDRAULICA!Area_de_impressao</vt:lpstr>
      <vt:lpstr>'ANEXO II - PLANILHA'!Titulos_de_impressao</vt:lpstr>
      <vt:lpstr>'ANEXO XIII - CRONOGRAMA'!Titulos_de_impressao</vt:lpstr>
      <vt:lpstr>'ANEXO XIV - COMPOSIÇÃO'!Titulos_de_impressao</vt:lpstr>
      <vt:lpstr>HIDRAULICA!Titulos_de_impressao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dmaffonso</dc:creator>
  <cp:lastModifiedBy>Engenharia</cp:lastModifiedBy>
  <cp:lastPrinted>2024-10-21T19:53:31Z</cp:lastPrinted>
  <dcterms:created xsi:type="dcterms:W3CDTF">2020-11-30T17:33:04Z</dcterms:created>
  <dcterms:modified xsi:type="dcterms:W3CDTF">2025-02-13T20:02:49Z</dcterms:modified>
</cp:coreProperties>
</file>