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A:\4. COMISSÕES TÉCNICAS\Comissão Técnica de Engenharia\Editais - 2025\Edital XX.2025 - Internação fase 02 - São Miguel\1. Edital\02 13 e 14. ANEXO II, XIII e XIV - MODELO DE PROPOSTA\"/>
    </mc:Choice>
  </mc:AlternateContent>
  <xr:revisionPtr revIDLastSave="0" documentId="13_ncr:1_{665ADD6A-B2C7-445A-BC42-AD6997FCF782}" xr6:coauthVersionLast="47" xr6:coauthVersionMax="47" xr10:uidLastSave="{00000000-0000-0000-0000-000000000000}"/>
  <bookViews>
    <workbookView xWindow="-120" yWindow="-120" windowWidth="20730" windowHeight="11040" tabRatio="902" activeTab="2" xr2:uid="{00000000-000D-0000-FFFF-FFFF00000000}"/>
  </bookViews>
  <sheets>
    <sheet name="ANEXO II" sheetId="13" r:id="rId1"/>
    <sheet name="ANEXO XIII" sheetId="26" r:id="rId2"/>
    <sheet name="ANEXO XIV" sheetId="25" r:id="rId3"/>
  </sheets>
  <externalReferences>
    <externalReference r:id="rId4"/>
    <externalReference r:id="rId5"/>
  </externalReferences>
  <definedNames>
    <definedName name="_xlnm._FilterDatabase" localSheetId="0" hidden="1">'ANEXO II'!$A$8:$N$190</definedName>
    <definedName name="ACOMPANHAMENTO" hidden="1">IF(VALUE([1]MENU!$O$4)=2,"BM","PLE")</definedName>
    <definedName name="_xlnm.Print_Area" localSheetId="0">'ANEXO II'!$B$1:$N$189</definedName>
    <definedName name="_xlnm.Print_Area" localSheetId="1">'ANEXO XIII'!$A$1:$Q$56</definedName>
    <definedName name="_xlnm.Print_Area" localSheetId="2">'ANEXO XIV'!$A$1:$I$237</definedName>
    <definedName name="AUTOEVENTO" hidden="1">[1]CÁLCULO!$A$12</definedName>
    <definedName name="BDI.Opcao" localSheetId="1" hidden="1">[2]DADOS!$F$18</definedName>
    <definedName name="BDI.Opcao" hidden="1">[1]DADOS!$F$18</definedName>
    <definedName name="BDI.TipoObra" localSheetId="1" hidden="1">[2]BDI!$A$138:$A$146</definedName>
    <definedName name="BDI.TipoObra" hidden="1">[1]BDI!$A$138:$A$146</definedName>
    <definedName name="CÁLCULO.TotalAdmLocal" hidden="1">IF(AUTOEVENTO="manual",SUMIF([1]CÁLCULO!$M$15:$M$266,1,[1]ORÇAMENTO!$X$15:$X$266),0)</definedName>
    <definedName name="CRONO.LinhasNecessarias" hidden="1">COUNTIF([1]QCI!$B$13:$B$24,"Manual")+COUNTIF([1]QCI!$B$13:$B$24,"SemiAuto")+COUNT([0]!ORÇAMENTO.ListaCrono)</definedName>
    <definedName name="CRONO.MaxParc" hidden="1">[1]CRONO!$G65536+[1]CRONO!A1</definedName>
    <definedName name="DESONERACAO" localSheetId="1" hidden="1">IF(OR('ANEXO XIII'!Import.Desoneracao="DESONERADO",'ANEXO XIII'!Import.Desoneracao="SIM"),"SIM","NÃO")</definedName>
    <definedName name="DESONERACAO" hidden="1">IF(OR('ANEXO XIII'!Import.Desoneracao="DESONERADO",'ANEXO XIII'!Import.Desoneracao="SIM"),"SIM","NÃO")</definedName>
    <definedName name="Import.Apelido" localSheetId="1" hidden="1">[2]DADOS!$F$16</definedName>
    <definedName name="Import.Apelido" hidden="1">[1]DADOS!$F$16</definedName>
    <definedName name="Import.CR" localSheetId="1" hidden="1">[2]DADOS!$F$7</definedName>
    <definedName name="Import.CR" hidden="1">[1]DADOS!$F$7</definedName>
    <definedName name="Import.CTEF" hidden="1">[1]DADOS!$F$36</definedName>
    <definedName name="Import.DescLote" localSheetId="1" hidden="1">[2]DADOS!$F$17</definedName>
    <definedName name="Import.DescLote" hidden="1">[1]DADOS!$F$17</definedName>
    <definedName name="Import.Desoneracao" localSheetId="1" hidden="1">OFFSET([2]DADOS!$G$18,0,-1)</definedName>
    <definedName name="Import.Desoneracao" hidden="1">OFFSET([1]DADOS!$G$18,0,-1)</definedName>
    <definedName name="Import.empresa" hidden="1">[1]DADOS!$F$37</definedName>
    <definedName name="Import.Município" localSheetId="1" hidden="1">[2]DADOS!$F$6</definedName>
    <definedName name="Import.Município" hidden="1">[1]DADOS!$F$6</definedName>
    <definedName name="Import.Proponente" localSheetId="1" hidden="1">[2]DADOS!$F$5</definedName>
    <definedName name="Import.Proponente" hidden="1">[1]DADOS!$F$5</definedName>
    <definedName name="import.recurso" hidden="1">[1]DADOS!$F$4</definedName>
    <definedName name="Import.RespOrçamento" localSheetId="1" hidden="1">[2]DADOS!$F$22:$F$24</definedName>
    <definedName name="Import.RespOrçamento" hidden="1">[1]DADOS!$F$22:$F$24</definedName>
    <definedName name="Import.SICONV" localSheetId="1" hidden="1">[2]DADOS!$F$8</definedName>
    <definedName name="Import.SICONV" hidden="1">[1]DADOS!$F$8</definedName>
    <definedName name="ORÇAMENTO.ListaCrono" hidden="1">OFFSET([1]ORÇAMENTO!$AD$15,1,0):OFFSET([1]ORÇAMENTO!$AD$266,-1,0)</definedName>
    <definedName name="QCI.ExisteManual" hidden="1">(COUNTIF([1]QCI!$B$13:$B$24,"Manual")+COUNTIF([1]QCI!$B$13:$B$24,"SemiAuto"))&gt;0</definedName>
    <definedName name="TIPOORCAMENTO" hidden="1">IF(VALUE([1]MENU!$O$3)=2,"Licitado","Proposto")</definedName>
    <definedName name="_xlnm.Print_Titles" localSheetId="0">'ANEXO II'!$1:$8</definedName>
    <definedName name="_xlnm.Print_Titles" localSheetId="1">'ANEXO XIII'!$4:$7</definedName>
    <definedName name="_xlnm.Print_Titles" localSheetId="2">'ANEXO XIV'!$1:$4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5" l="1"/>
  <c r="F229" i="25"/>
  <c r="F225" i="25"/>
  <c r="F217" i="25"/>
  <c r="G211" i="25" s="1"/>
  <c r="F216" i="25"/>
  <c r="G210" i="25" s="1"/>
  <c r="F207" i="25"/>
  <c r="H143" i="13"/>
  <c r="H207" i="25" l="1"/>
  <c r="H225" i="25"/>
  <c r="M15" i="13"/>
  <c r="N15" i="13" s="1"/>
  <c r="M130" i="13"/>
  <c r="N130" i="13" s="1"/>
  <c r="M132" i="13"/>
  <c r="N132" i="13" s="1"/>
  <c r="M133" i="13"/>
  <c r="N133" i="13" s="1"/>
  <c r="M134" i="13"/>
  <c r="N134" i="13" s="1"/>
  <c r="M135" i="13"/>
  <c r="N135" i="13" s="1"/>
  <c r="M141" i="13"/>
  <c r="N141" i="13" s="1"/>
  <c r="M142" i="13"/>
  <c r="N142" i="13" s="1"/>
  <c r="M143" i="13"/>
  <c r="N143" i="13" s="1"/>
  <c r="M144" i="13"/>
  <c r="N144" i="13" s="1"/>
  <c r="M164" i="13"/>
  <c r="N164" i="13" s="1"/>
  <c r="M165" i="13"/>
  <c r="N165" i="13" s="1"/>
  <c r="M167" i="13"/>
  <c r="N167" i="13" s="1"/>
  <c r="M185" i="13"/>
  <c r="N185" i="13" s="1"/>
  <c r="I183" i="13"/>
  <c r="J183" i="13" s="1"/>
  <c r="I182" i="13"/>
  <c r="J182" i="13" s="1"/>
  <c r="I181" i="13"/>
  <c r="J181" i="13" s="1"/>
  <c r="I180" i="13"/>
  <c r="J180" i="13" s="1"/>
  <c r="I179" i="13"/>
  <c r="J179" i="13" s="1"/>
  <c r="I178" i="13"/>
  <c r="J178" i="13" s="1"/>
  <c r="I176" i="13"/>
  <c r="J176" i="13" s="1"/>
  <c r="I175" i="13"/>
  <c r="J175" i="13" s="1"/>
  <c r="I174" i="13"/>
  <c r="J174" i="13" s="1"/>
  <c r="I173" i="13"/>
  <c r="J173" i="13" s="1"/>
  <c r="I172" i="13"/>
  <c r="J172" i="13" s="1"/>
  <c r="I171" i="13"/>
  <c r="J171" i="13" s="1"/>
  <c r="I169" i="13"/>
  <c r="J169" i="13" s="1"/>
  <c r="I168" i="13"/>
  <c r="J168" i="13" s="1"/>
  <c r="I166" i="13"/>
  <c r="J166" i="13" s="1"/>
  <c r="I163" i="13"/>
  <c r="J163" i="13" s="1"/>
  <c r="I162" i="13"/>
  <c r="J162" i="13" s="1"/>
  <c r="I161" i="13"/>
  <c r="J161" i="13" s="1"/>
  <c r="I160" i="13"/>
  <c r="J160" i="13" s="1"/>
  <c r="I159" i="13"/>
  <c r="J159" i="13" s="1"/>
  <c r="I158" i="13"/>
  <c r="J158" i="13" s="1"/>
  <c r="I157" i="13"/>
  <c r="J157" i="13" s="1"/>
  <c r="I155" i="13"/>
  <c r="J155" i="13" s="1"/>
  <c r="I154" i="13"/>
  <c r="J154" i="13" s="1"/>
  <c r="I153" i="13"/>
  <c r="J153" i="13" s="1"/>
  <c r="I152" i="13"/>
  <c r="J152" i="13" s="1"/>
  <c r="I151" i="13"/>
  <c r="J151" i="13" s="1"/>
  <c r="I150" i="13"/>
  <c r="J150" i="13" s="1"/>
  <c r="I149" i="13"/>
  <c r="J149" i="13" s="1"/>
  <c r="I148" i="13"/>
  <c r="J148" i="13" s="1"/>
  <c r="I147" i="13"/>
  <c r="J147" i="13" s="1"/>
  <c r="I146" i="13"/>
  <c r="J146" i="13" s="1"/>
  <c r="I140" i="13"/>
  <c r="J140" i="13" s="1"/>
  <c r="I139" i="13"/>
  <c r="J139" i="13" s="1"/>
  <c r="I138" i="13"/>
  <c r="J138" i="13" s="1"/>
  <c r="I137" i="13"/>
  <c r="J137" i="13" s="1"/>
  <c r="I136" i="13"/>
  <c r="J136" i="13" s="1"/>
  <c r="I129" i="13"/>
  <c r="J129" i="13" s="1"/>
  <c r="I128" i="13"/>
  <c r="J128" i="13" s="1"/>
  <c r="I127" i="13"/>
  <c r="J127" i="13" s="1"/>
  <c r="I126" i="13"/>
  <c r="J126" i="13" s="1"/>
  <c r="I125" i="13"/>
  <c r="J125" i="13" s="1"/>
  <c r="I124" i="13"/>
  <c r="J124" i="13" s="1"/>
  <c r="I123" i="13"/>
  <c r="J123" i="13" s="1"/>
  <c r="I122" i="13"/>
  <c r="J122" i="13" s="1"/>
  <c r="I121" i="13"/>
  <c r="J121" i="13" s="1"/>
  <c r="I120" i="13"/>
  <c r="J120" i="13" s="1"/>
  <c r="I119" i="13"/>
  <c r="J119" i="13" s="1"/>
  <c r="I118" i="13"/>
  <c r="J118" i="13" s="1"/>
  <c r="I117" i="13"/>
  <c r="J117" i="13" s="1"/>
  <c r="I116" i="13"/>
  <c r="J116" i="13" s="1"/>
  <c r="I115" i="13"/>
  <c r="J115" i="13" s="1"/>
  <c r="I114" i="13"/>
  <c r="J114" i="13" s="1"/>
  <c r="I113" i="13"/>
  <c r="J113" i="13" s="1"/>
  <c r="I112" i="13"/>
  <c r="J112" i="13" s="1"/>
  <c r="I111" i="13"/>
  <c r="J111" i="13" s="1"/>
  <c r="I110" i="13"/>
  <c r="J110" i="13" s="1"/>
  <c r="I109" i="13"/>
  <c r="J109" i="13" s="1"/>
  <c r="I108" i="13"/>
  <c r="J108" i="13" s="1"/>
  <c r="I107" i="13"/>
  <c r="J107" i="13" s="1"/>
  <c r="I106" i="13"/>
  <c r="J106" i="13" s="1"/>
  <c r="I105" i="13"/>
  <c r="J105" i="13" s="1"/>
  <c r="I104" i="13"/>
  <c r="J104" i="13" s="1"/>
  <c r="I103" i="13"/>
  <c r="J103" i="13" s="1"/>
  <c r="I102" i="13"/>
  <c r="J102" i="13" s="1"/>
  <c r="I101" i="13"/>
  <c r="J101" i="13" s="1"/>
  <c r="I100" i="13"/>
  <c r="J100" i="13" s="1"/>
  <c r="I99" i="13"/>
  <c r="J99" i="13" s="1"/>
  <c r="I98" i="13"/>
  <c r="J98" i="13" s="1"/>
  <c r="I97" i="13"/>
  <c r="J97" i="13" s="1"/>
  <c r="I96" i="13"/>
  <c r="J96" i="13" s="1"/>
  <c r="I95" i="13"/>
  <c r="J95" i="13" s="1"/>
  <c r="I94" i="13"/>
  <c r="J94" i="13" s="1"/>
  <c r="I93" i="13"/>
  <c r="J93" i="13" s="1"/>
  <c r="I92" i="13"/>
  <c r="J92" i="13" s="1"/>
  <c r="I90" i="13"/>
  <c r="J90" i="13" s="1"/>
  <c r="I89" i="13"/>
  <c r="J89" i="13" s="1"/>
  <c r="I88" i="13"/>
  <c r="J88" i="13" s="1"/>
  <c r="I87" i="13"/>
  <c r="J87" i="13" s="1"/>
  <c r="I86" i="13"/>
  <c r="J86" i="13" s="1"/>
  <c r="I85" i="13"/>
  <c r="J85" i="13" s="1"/>
  <c r="I84" i="13"/>
  <c r="J84" i="13" s="1"/>
  <c r="I83" i="13"/>
  <c r="J83" i="13" s="1"/>
  <c r="I82" i="13"/>
  <c r="J82" i="13" s="1"/>
  <c r="I81" i="13"/>
  <c r="J81" i="13" s="1"/>
  <c r="I80" i="13"/>
  <c r="J80" i="13" s="1"/>
  <c r="I79" i="13"/>
  <c r="J79" i="13" s="1"/>
  <c r="I78" i="13"/>
  <c r="J78" i="13" s="1"/>
  <c r="I77" i="13"/>
  <c r="J77" i="13" s="1"/>
  <c r="I76" i="13"/>
  <c r="J76" i="13" s="1"/>
  <c r="I75" i="13"/>
  <c r="J75" i="13" s="1"/>
  <c r="I74" i="13"/>
  <c r="J74" i="13" s="1"/>
  <c r="I73" i="13"/>
  <c r="J73" i="13" s="1"/>
  <c r="I72" i="13"/>
  <c r="J72" i="13" s="1"/>
  <c r="I71" i="13"/>
  <c r="J71" i="13" s="1"/>
  <c r="I70" i="13"/>
  <c r="J70" i="13" s="1"/>
  <c r="I69" i="13"/>
  <c r="J69" i="13" s="1"/>
  <c r="I68" i="13"/>
  <c r="J68" i="13" s="1"/>
  <c r="I67" i="13"/>
  <c r="J67" i="13" s="1"/>
  <c r="I66" i="13"/>
  <c r="J66" i="13" s="1"/>
  <c r="I65" i="13"/>
  <c r="J65" i="13" s="1"/>
  <c r="I64" i="13"/>
  <c r="J64" i="13" s="1"/>
  <c r="I63" i="13"/>
  <c r="J63" i="13" s="1"/>
  <c r="I62" i="13"/>
  <c r="J62" i="13" s="1"/>
  <c r="I61" i="13"/>
  <c r="J61" i="13" s="1"/>
  <c r="I60" i="13"/>
  <c r="J60" i="13" s="1"/>
  <c r="I58" i="13"/>
  <c r="J58" i="13" s="1"/>
  <c r="I57" i="13"/>
  <c r="J57" i="13" s="1"/>
  <c r="I56" i="13"/>
  <c r="J56" i="13" s="1"/>
  <c r="I54" i="13"/>
  <c r="J54" i="13" s="1"/>
  <c r="I53" i="13"/>
  <c r="J53" i="13" s="1"/>
  <c r="I52" i="13"/>
  <c r="J52" i="13" s="1"/>
  <c r="I51" i="13"/>
  <c r="J51" i="13" s="1"/>
  <c r="I50" i="13"/>
  <c r="J50" i="13" s="1"/>
  <c r="I49" i="13"/>
  <c r="J49" i="13" s="1"/>
  <c r="I47" i="13"/>
  <c r="J47" i="13" s="1"/>
  <c r="I46" i="13"/>
  <c r="J46" i="13" s="1"/>
  <c r="I45" i="13"/>
  <c r="J45" i="13" s="1"/>
  <c r="I44" i="13"/>
  <c r="J44" i="13" s="1"/>
  <c r="I43" i="13"/>
  <c r="J43" i="13" s="1"/>
  <c r="I42" i="13"/>
  <c r="J42" i="13" s="1"/>
  <c r="I41" i="13"/>
  <c r="J41" i="13" s="1"/>
  <c r="I40" i="13"/>
  <c r="J40" i="13" s="1"/>
  <c r="I39" i="13"/>
  <c r="J39" i="13" s="1"/>
  <c r="I38" i="13"/>
  <c r="J38" i="13" s="1"/>
  <c r="I37" i="13"/>
  <c r="J37" i="13" s="1"/>
  <c r="I35" i="13"/>
  <c r="J35" i="13" s="1"/>
  <c r="I34" i="13"/>
  <c r="J34" i="13" s="1"/>
  <c r="I33" i="13"/>
  <c r="J33" i="13" s="1"/>
  <c r="I31" i="13"/>
  <c r="J31" i="13" s="1"/>
  <c r="I30" i="13"/>
  <c r="J30" i="13" s="1"/>
  <c r="I28" i="13"/>
  <c r="J28" i="13" s="1"/>
  <c r="I27" i="13"/>
  <c r="J27" i="13" s="1"/>
  <c r="I26" i="13"/>
  <c r="J26" i="13" s="1"/>
  <c r="I25" i="13"/>
  <c r="J25" i="13" s="1"/>
  <c r="I24" i="13"/>
  <c r="J24" i="13" s="1"/>
  <c r="I23" i="13"/>
  <c r="J23" i="13" s="1"/>
  <c r="I22" i="13"/>
  <c r="J22" i="13" s="1"/>
  <c r="I21" i="13"/>
  <c r="J21" i="13" s="1"/>
  <c r="I20" i="13"/>
  <c r="J20" i="13" s="1"/>
  <c r="I19" i="13"/>
  <c r="J19" i="13" s="1"/>
  <c r="I18" i="13"/>
  <c r="J18" i="13" s="1"/>
  <c r="I17" i="13"/>
  <c r="J17" i="13" s="1"/>
  <c r="I13" i="13"/>
  <c r="J13" i="13" s="1"/>
  <c r="I11" i="13"/>
  <c r="J11" i="13" s="1"/>
  <c r="I10" i="13"/>
  <c r="J10" i="13" s="1"/>
  <c r="J59" i="13" l="1"/>
  <c r="J145" i="13"/>
  <c r="J55" i="13"/>
  <c r="J32" i="13"/>
  <c r="J16" i="13"/>
  <c r="J48" i="13"/>
  <c r="J36" i="13"/>
  <c r="J9" i="13"/>
  <c r="J29" i="13"/>
  <c r="J170" i="13"/>
  <c r="J177" i="13"/>
  <c r="B34" i="26" l="1"/>
  <c r="A34" i="26"/>
  <c r="R34" i="26"/>
  <c r="B24" i="26"/>
  <c r="A24" i="26"/>
  <c r="R24" i="26"/>
  <c r="I130" i="13"/>
  <c r="J130" i="13" s="1"/>
  <c r="J91" i="13" s="1"/>
  <c r="E130" i="13"/>
  <c r="H193" i="25"/>
  <c r="H196" i="25" s="1"/>
  <c r="G193" i="25"/>
  <c r="F196" i="25" s="1"/>
  <c r="E193" i="25"/>
  <c r="D196" i="25" s="1"/>
  <c r="A193" i="25"/>
  <c r="M127" i="13"/>
  <c r="F197" i="25" l="1"/>
  <c r="N127" i="13"/>
  <c r="M56" i="13"/>
  <c r="N56" i="13" s="1"/>
  <c r="M58" i="13"/>
  <c r="N58" i="13" s="1"/>
  <c r="F145" i="25" l="1"/>
  <c r="D145" i="25"/>
  <c r="M71" i="13" l="1"/>
  <c r="N71" i="13" s="1"/>
  <c r="M77" i="13"/>
  <c r="N77" i="13" s="1"/>
  <c r="M174" i="13"/>
  <c r="M173" i="13"/>
  <c r="M172" i="13"/>
  <c r="D144" i="13" l="1"/>
  <c r="D143" i="13"/>
  <c r="E143" i="13"/>
  <c r="D142" i="13"/>
  <c r="E142" i="13"/>
  <c r="D141" i="13"/>
  <c r="E144" i="13"/>
  <c r="E141" i="13"/>
  <c r="G115" i="25"/>
  <c r="E115" i="25"/>
  <c r="A115" i="25"/>
  <c r="H102" i="25"/>
  <c r="G101" i="25"/>
  <c r="F102" i="25" s="1"/>
  <c r="E101" i="25"/>
  <c r="D102" i="25" s="1"/>
  <c r="A101" i="25"/>
  <c r="H88" i="25"/>
  <c r="G87" i="25"/>
  <c r="F88" i="25" s="1"/>
  <c r="E87" i="25"/>
  <c r="D88" i="25" s="1"/>
  <c r="A87" i="25"/>
  <c r="G57" i="25"/>
  <c r="D57" i="25"/>
  <c r="E57" i="25" s="1"/>
  <c r="G25" i="25"/>
  <c r="D25" i="25"/>
  <c r="E25" i="25" s="1"/>
  <c r="D9" i="25"/>
  <c r="M139" i="13"/>
  <c r="N139" i="13" l="1"/>
  <c r="F103" i="25"/>
  <c r="I143" i="13" s="1"/>
  <c r="J143" i="13" s="1"/>
  <c r="F89" i="25"/>
  <c r="I142" i="13" s="1"/>
  <c r="J142" i="13" s="1"/>
  <c r="M66" i="13" l="1"/>
  <c r="M65" i="13"/>
  <c r="M64" i="13" l="1"/>
  <c r="M63" i="13"/>
  <c r="M61" i="13" l="1"/>
  <c r="M62" i="13"/>
  <c r="M60" i="13"/>
  <c r="M73" i="13" l="1"/>
  <c r="M79" i="13"/>
  <c r="M80" i="13"/>
  <c r="N61" i="13" l="1"/>
  <c r="N79" i="13"/>
  <c r="N80" i="13"/>
  <c r="N73" i="13"/>
  <c r="N66" i="13" l="1"/>
  <c r="N60" i="13"/>
  <c r="N62" i="13"/>
  <c r="N63" i="13" l="1"/>
  <c r="N64" i="13"/>
  <c r="N65" i="13"/>
  <c r="M176" i="13" l="1"/>
  <c r="M175" i="13"/>
  <c r="M171" i="13"/>
  <c r="B10" i="26" l="1"/>
  <c r="A10" i="26"/>
  <c r="M11" i="13"/>
  <c r="N11" i="13" s="1"/>
  <c r="M10" i="13"/>
  <c r="I15" i="13" l="1"/>
  <c r="J15" i="13" s="1"/>
  <c r="J14" i="13" s="1"/>
  <c r="N10" i="13"/>
  <c r="B30" i="26" l="1"/>
  <c r="A30" i="26"/>
  <c r="R30" i="26"/>
  <c r="M45" i="13" l="1"/>
  <c r="N14" i="13" l="1"/>
  <c r="D10" i="26" s="1"/>
  <c r="M155" i="13"/>
  <c r="M86" i="13"/>
  <c r="N86" i="13" s="1"/>
  <c r="M87" i="13"/>
  <c r="N87" i="13" s="1"/>
  <c r="M88" i="13"/>
  <c r="N88" i="13" s="1"/>
  <c r="M89" i="13"/>
  <c r="N89" i="13" s="1"/>
  <c r="M90" i="13"/>
  <c r="N90" i="13" s="1"/>
  <c r="N155" i="13" l="1"/>
  <c r="B36" i="26"/>
  <c r="A36" i="26"/>
  <c r="H180" i="25"/>
  <c r="G177" i="25"/>
  <c r="F180" i="25" s="1"/>
  <c r="E177" i="25"/>
  <c r="D180" i="25" s="1"/>
  <c r="A177" i="25"/>
  <c r="F181" i="25" l="1"/>
  <c r="M96" i="13"/>
  <c r="M97" i="13"/>
  <c r="M98" i="13"/>
  <c r="M99" i="13"/>
  <c r="M100" i="13"/>
  <c r="M101" i="13"/>
  <c r="M102" i="13"/>
  <c r="M103" i="13"/>
  <c r="M104" i="13"/>
  <c r="M105" i="13"/>
  <c r="M106" i="13"/>
  <c r="M107" i="13"/>
  <c r="M108" i="13"/>
  <c r="M109" i="13"/>
  <c r="M110" i="13"/>
  <c r="M111" i="13"/>
  <c r="M112" i="13"/>
  <c r="M113" i="13"/>
  <c r="M114" i="13"/>
  <c r="M115" i="13"/>
  <c r="M116" i="13"/>
  <c r="M117" i="13"/>
  <c r="M118" i="13"/>
  <c r="M119" i="13"/>
  <c r="M120" i="13"/>
  <c r="M121" i="13"/>
  <c r="M122" i="13"/>
  <c r="M123" i="13"/>
  <c r="M124" i="13"/>
  <c r="M125" i="13"/>
  <c r="M126" i="13"/>
  <c r="M128" i="13"/>
  <c r="M129" i="13"/>
  <c r="M92" i="13"/>
  <c r="M93" i="13"/>
  <c r="M94" i="13"/>
  <c r="M95" i="13"/>
  <c r="N111" i="13" l="1"/>
  <c r="N124" i="13" l="1"/>
  <c r="N123" i="13"/>
  <c r="N122" i="13"/>
  <c r="N120" i="13"/>
  <c r="N116" i="13"/>
  <c r="N95" i="13"/>
  <c r="N119" i="13"/>
  <c r="N118" i="13"/>
  <c r="N104" i="13"/>
  <c r="N113" i="13"/>
  <c r="N103" i="13"/>
  <c r="N121" i="13" l="1"/>
  <c r="N105" i="13"/>
  <c r="N99" i="13"/>
  <c r="N92" i="13"/>
  <c r="N126" i="13"/>
  <c r="N125" i="13"/>
  <c r="N101" i="13"/>
  <c r="N109" i="13"/>
  <c r="N110" i="13"/>
  <c r="N112" i="13"/>
  <c r="N115" i="13"/>
  <c r="N114" i="13"/>
  <c r="N108" i="13"/>
  <c r="N117" i="13"/>
  <c r="N102" i="13"/>
  <c r="N100" i="13"/>
  <c r="N94" i="13" l="1"/>
  <c r="N93" i="13"/>
  <c r="N98" i="13"/>
  <c r="N96" i="13"/>
  <c r="N97" i="13" l="1"/>
  <c r="M78" i="13" l="1"/>
  <c r="N78" i="13" s="1"/>
  <c r="M84" i="13"/>
  <c r="N84" i="13" s="1"/>
  <c r="M82" i="13"/>
  <c r="N82" i="13" s="1"/>
  <c r="M83" i="13"/>
  <c r="N83" i="13" s="1"/>
  <c r="M81" i="13"/>
  <c r="N81" i="13" s="1"/>
  <c r="M85" i="13"/>
  <c r="N85" i="13" s="1"/>
  <c r="M75" i="13" l="1"/>
  <c r="N75" i="13" s="1"/>
  <c r="M76" i="13"/>
  <c r="N76" i="13" s="1"/>
  <c r="M74" i="13"/>
  <c r="N74" i="13" s="1"/>
  <c r="N129" i="13" l="1"/>
  <c r="N128" i="13"/>
  <c r="M179" i="13"/>
  <c r="M180" i="13"/>
  <c r="M181" i="13"/>
  <c r="M182" i="13"/>
  <c r="M183" i="13"/>
  <c r="M178" i="13"/>
  <c r="M72" i="13"/>
  <c r="N72" i="13" s="1"/>
  <c r="M69" i="13"/>
  <c r="N69" i="13" s="1"/>
  <c r="M70" i="13"/>
  <c r="N70" i="13" s="1"/>
  <c r="N182" i="13" l="1"/>
  <c r="N183" i="13"/>
  <c r="M68" i="13" l="1"/>
  <c r="N68" i="13" s="1"/>
  <c r="M67" i="13"/>
  <c r="N67" i="13" s="1"/>
  <c r="N59" i="13" l="1"/>
  <c r="D24" i="26" s="1"/>
  <c r="Q25" i="26" l="1"/>
  <c r="K25" i="26"/>
  <c r="J25" i="26"/>
  <c r="L25" i="26"/>
  <c r="F25" i="26"/>
  <c r="M25" i="26"/>
  <c r="N25" i="26"/>
  <c r="I25" i="26"/>
  <c r="G25" i="26"/>
  <c r="O25" i="26"/>
  <c r="H25" i="26"/>
  <c r="P25" i="26"/>
  <c r="A161" i="25"/>
  <c r="E161" i="25"/>
  <c r="D164" i="25" s="1"/>
  <c r="G161" i="25"/>
  <c r="F164" i="25" s="1"/>
  <c r="H164" i="25"/>
  <c r="A145" i="25"/>
  <c r="E145" i="25"/>
  <c r="D148" i="25" s="1"/>
  <c r="G145" i="25"/>
  <c r="F148" i="25" s="1"/>
  <c r="H148" i="25"/>
  <c r="I185" i="13" l="1"/>
  <c r="J185" i="13" s="1"/>
  <c r="J184" i="13" s="1"/>
  <c r="F149" i="25"/>
  <c r="I167" i="13" s="1"/>
  <c r="J167" i="13" s="1"/>
  <c r="F165" i="25"/>
  <c r="I165" i="13" s="1"/>
  <c r="J165" i="13" s="1"/>
  <c r="M137" i="13" l="1"/>
  <c r="N137" i="13" s="1"/>
  <c r="M140" i="13"/>
  <c r="N140" i="13" s="1"/>
  <c r="F134" i="13" l="1"/>
  <c r="F135" i="13"/>
  <c r="F132" i="13"/>
  <c r="F133" i="13"/>
  <c r="F116" i="25"/>
  <c r="G73" i="25"/>
  <c r="F74" i="25" s="1"/>
  <c r="E73" i="25"/>
  <c r="E41" i="25"/>
  <c r="H116" i="25"/>
  <c r="H74" i="25"/>
  <c r="H28" i="25"/>
  <c r="H132" i="25"/>
  <c r="G129" i="25"/>
  <c r="F132" i="25" s="1"/>
  <c r="E129" i="25"/>
  <c r="D132" i="25" s="1"/>
  <c r="A129" i="25"/>
  <c r="A57" i="25"/>
  <c r="E133" i="13" s="1"/>
  <c r="A73" i="25"/>
  <c r="H44" i="25"/>
  <c r="A41" i="25"/>
  <c r="E132" i="13" s="1"/>
  <c r="A25" i="25"/>
  <c r="E135" i="13" s="1"/>
  <c r="A9" i="25"/>
  <c r="E134" i="13" s="1"/>
  <c r="F28" i="25" l="1"/>
  <c r="D60" i="25"/>
  <c r="D74" i="25"/>
  <c r="F75" i="25" s="1"/>
  <c r="I141" i="13" s="1"/>
  <c r="J141" i="13" s="1"/>
  <c r="F133" i="25"/>
  <c r="I164" i="13" s="1"/>
  <c r="J164" i="13" s="1"/>
  <c r="J156" i="13" s="1"/>
  <c r="F60" i="25"/>
  <c r="D28" i="25"/>
  <c r="D116" i="25"/>
  <c r="F117" i="25" s="1"/>
  <c r="I144" i="13" s="1"/>
  <c r="J144" i="13" s="1"/>
  <c r="D44" i="25"/>
  <c r="H60" i="25"/>
  <c r="G41" i="25"/>
  <c r="F61" i="25" l="1"/>
  <c r="I133" i="13" s="1"/>
  <c r="J133" i="13" s="1"/>
  <c r="F29" i="25"/>
  <c r="I135" i="13" s="1"/>
  <c r="J135" i="13" s="1"/>
  <c r="F44" i="25"/>
  <c r="F45" i="25" s="1"/>
  <c r="I132" i="13" s="1"/>
  <c r="J132" i="13" s="1"/>
  <c r="M52" i="13"/>
  <c r="M50" i="13"/>
  <c r="M46" i="13"/>
  <c r="M43" i="13"/>
  <c r="M34" i="13"/>
  <c r="M35" i="13"/>
  <c r="M31" i="13"/>
  <c r="M25" i="13"/>
  <c r="N25" i="13" s="1"/>
  <c r="M26" i="13"/>
  <c r="N26" i="13" s="1"/>
  <c r="M13" i="13" l="1"/>
  <c r="M27" i="13"/>
  <c r="N13" i="13" l="1"/>
  <c r="M18" i="13"/>
  <c r="N18" i="13" s="1"/>
  <c r="M21" i="13"/>
  <c r="M22" i="13"/>
  <c r="M23" i="13"/>
  <c r="M19" i="13"/>
  <c r="M20" i="13"/>
  <c r="N9" i="13" l="1"/>
  <c r="N175" i="13"/>
  <c r="N46" i="13"/>
  <c r="N178" i="13"/>
  <c r="N174" i="13" l="1"/>
  <c r="N43" i="13"/>
  <c r="N181" i="13"/>
  <c r="N50" i="13"/>
  <c r="N179" i="13"/>
  <c r="N172" i="13" l="1"/>
  <c r="N171" i="13"/>
  <c r="N176" i="13"/>
  <c r="N35" i="13"/>
  <c r="N180" i="13"/>
  <c r="N173" i="13" l="1"/>
  <c r="B38" i="26"/>
  <c r="A38" i="26"/>
  <c r="N170" i="13" l="1"/>
  <c r="D34" i="26" s="1"/>
  <c r="Q35" i="26" s="1"/>
  <c r="N177" i="13"/>
  <c r="M168" i="13"/>
  <c r="N168" i="13" s="1"/>
  <c r="M169" i="13"/>
  <c r="N169" i="13" s="1"/>
  <c r="G35" i="26" l="1"/>
  <c r="P35" i="26"/>
  <c r="N35" i="26"/>
  <c r="F35" i="26"/>
  <c r="M35" i="26"/>
  <c r="I35" i="26"/>
  <c r="L35" i="26"/>
  <c r="J35" i="26"/>
  <c r="H35" i="26"/>
  <c r="O35" i="26"/>
  <c r="K35" i="26"/>
  <c r="D36" i="26"/>
  <c r="N184" i="13"/>
  <c r="D38" i="26" l="1"/>
  <c r="A32" i="26"/>
  <c r="A28" i="26"/>
  <c r="A26" i="26"/>
  <c r="A22" i="26"/>
  <c r="A20" i="26"/>
  <c r="A18" i="26"/>
  <c r="A16" i="26"/>
  <c r="A14" i="26"/>
  <c r="A12" i="26"/>
  <c r="A8" i="26"/>
  <c r="M24" i="13" l="1"/>
  <c r="M39" i="13" l="1"/>
  <c r="B20" i="26" l="1"/>
  <c r="R20" i="26"/>
  <c r="N107" i="13" l="1"/>
  <c r="N106" i="13" l="1"/>
  <c r="N34" i="13"/>
  <c r="M153" i="13" l="1"/>
  <c r="N153" i="13" s="1"/>
  <c r="M152" i="13"/>
  <c r="N152" i="13" s="1"/>
  <c r="M150" i="13"/>
  <c r="N150" i="13" s="1"/>
  <c r="M148" i="13"/>
  <c r="N148" i="13" s="1"/>
  <c r="M49" i="13"/>
  <c r="N49" i="13" s="1"/>
  <c r="M154" i="13"/>
  <c r="N154" i="13" s="1"/>
  <c r="M151" i="13"/>
  <c r="N151" i="13" s="1"/>
  <c r="M149" i="13"/>
  <c r="N149" i="13" s="1"/>
  <c r="M147" i="13"/>
  <c r="N147" i="13" s="1"/>
  <c r="M146" i="13"/>
  <c r="N146" i="13" s="1"/>
  <c r="M47" i="13"/>
  <c r="N47" i="13" s="1"/>
  <c r="M53" i="13"/>
  <c r="N145" i="13" l="1"/>
  <c r="D30" i="26" s="1"/>
  <c r="O31" i="26" s="1"/>
  <c r="M138" i="13"/>
  <c r="N138" i="13" s="1"/>
  <c r="M54" i="13"/>
  <c r="M57" i="13"/>
  <c r="N57" i="13" s="1"/>
  <c r="N55" i="13" l="1"/>
  <c r="L31" i="26"/>
  <c r="P31" i="26"/>
  <c r="K31" i="26"/>
  <c r="G31" i="26"/>
  <c r="M31" i="26"/>
  <c r="H31" i="26"/>
  <c r="I31" i="26"/>
  <c r="J31" i="26"/>
  <c r="Q31" i="26"/>
  <c r="N31" i="26"/>
  <c r="F31" i="26"/>
  <c r="B32" i="26"/>
  <c r="R32" i="26"/>
  <c r="B28" i="26"/>
  <c r="R28" i="26"/>
  <c r="B26" i="26"/>
  <c r="B22" i="26"/>
  <c r="R22" i="26"/>
  <c r="B18" i="26"/>
  <c r="B16" i="26"/>
  <c r="B14" i="26"/>
  <c r="B12" i="26"/>
  <c r="B8" i="26"/>
  <c r="I4" i="26"/>
  <c r="E46" i="26"/>
  <c r="Q43" i="26"/>
  <c r="P43" i="26"/>
  <c r="O43" i="26"/>
  <c r="N43" i="26"/>
  <c r="M43" i="26"/>
  <c r="L43" i="26"/>
  <c r="K43" i="26"/>
  <c r="J43" i="26"/>
  <c r="I43" i="26"/>
  <c r="H43" i="26"/>
  <c r="G43" i="26"/>
  <c r="F43" i="26"/>
  <c r="E41" i="26"/>
  <c r="R36" i="26"/>
  <c r="R26" i="26"/>
  <c r="R18" i="26"/>
  <c r="R16" i="26"/>
  <c r="R14" i="26"/>
  <c r="R12" i="26"/>
  <c r="M33" i="13" l="1"/>
  <c r="N33" i="13" s="1"/>
  <c r="M37" i="13"/>
  <c r="M41" i="13"/>
  <c r="N41" i="13" s="1"/>
  <c r="M44" i="13"/>
  <c r="N44" i="13" s="1"/>
  <c r="M157" i="13"/>
  <c r="N157" i="13" s="1"/>
  <c r="M161" i="13"/>
  <c r="N161" i="13" s="1"/>
  <c r="M159" i="13"/>
  <c r="N159" i="13" s="1"/>
  <c r="M17" i="13"/>
  <c r="M28" i="13"/>
  <c r="M40" i="13"/>
  <c r="M42" i="13"/>
  <c r="N42" i="13" s="1"/>
  <c r="M51" i="13"/>
  <c r="N51" i="13" s="1"/>
  <c r="M136" i="13"/>
  <c r="N136" i="13" s="1"/>
  <c r="M158" i="13"/>
  <c r="N158" i="13" s="1"/>
  <c r="M160" i="13"/>
  <c r="N160" i="13" s="1"/>
  <c r="M162" i="13"/>
  <c r="N162" i="13" s="1"/>
  <c r="M163" i="13"/>
  <c r="N163" i="13" s="1"/>
  <c r="M166" i="13"/>
  <c r="N166" i="13" s="1"/>
  <c r="H12" i="25"/>
  <c r="G9" i="25"/>
  <c r="E9" i="25"/>
  <c r="N156" i="13" l="1"/>
  <c r="D12" i="25"/>
  <c r="F12" i="25"/>
  <c r="M30" i="13"/>
  <c r="M38" i="13"/>
  <c r="N91" i="13"/>
  <c r="F13" i="25" l="1"/>
  <c r="I134" i="13" s="1"/>
  <c r="J134" i="13" s="1"/>
  <c r="J131" i="13" s="1"/>
  <c r="J186" i="13" s="1"/>
  <c r="D32" i="26" l="1"/>
  <c r="M33" i="26" l="1"/>
  <c r="Q33" i="26"/>
  <c r="H33" i="26"/>
  <c r="I33" i="26"/>
  <c r="O33" i="26"/>
  <c r="J33" i="26"/>
  <c r="P33" i="26"/>
  <c r="K33" i="26"/>
  <c r="L33" i="26"/>
  <c r="G33" i="26"/>
  <c r="F33" i="26"/>
  <c r="N33" i="26"/>
  <c r="H37" i="26" l="1"/>
  <c r="G37" i="26" l="1"/>
  <c r="N37" i="26"/>
  <c r="M37" i="26"/>
  <c r="Q37" i="26"/>
  <c r="K37" i="26"/>
  <c r="P37" i="26"/>
  <c r="J37" i="26"/>
  <c r="O37" i="26"/>
  <c r="I37" i="26"/>
  <c r="L37" i="26"/>
  <c r="F37" i="26"/>
  <c r="N20" i="13" l="1"/>
  <c r="N131" i="13" l="1"/>
  <c r="N21" i="13" l="1"/>
  <c r="D28" i="26"/>
  <c r="I29" i="26" s="1"/>
  <c r="N29" i="26" l="1"/>
  <c r="H29" i="26"/>
  <c r="M29" i="26"/>
  <c r="K29" i="26"/>
  <c r="F29" i="26"/>
  <c r="P29" i="26"/>
  <c r="L29" i="26"/>
  <c r="O29" i="26"/>
  <c r="G29" i="26"/>
  <c r="J29" i="26"/>
  <c r="Q29" i="26"/>
  <c r="N31" i="13" l="1"/>
  <c r="N32" i="13"/>
  <c r="D16" i="26" s="1"/>
  <c r="N24" i="13" l="1"/>
  <c r="N23" i="13"/>
  <c r="N22" i="13"/>
  <c r="N19" i="13"/>
  <c r="D22" i="26"/>
  <c r="F23" i="26" s="1"/>
  <c r="J17" i="26"/>
  <c r="I17" i="26"/>
  <c r="Q17" i="26"/>
  <c r="F17" i="26"/>
  <c r="L17" i="26"/>
  <c r="P17" i="26"/>
  <c r="G17" i="26"/>
  <c r="M17" i="26"/>
  <c r="H17" i="26"/>
  <c r="N17" i="26"/>
  <c r="K17" i="26"/>
  <c r="O17" i="26"/>
  <c r="N38" i="13" l="1"/>
  <c r="N40" i="13"/>
  <c r="N37" i="13"/>
  <c r="N30" i="13"/>
  <c r="N17" i="13"/>
  <c r="P23" i="26"/>
  <c r="M23" i="26"/>
  <c r="N23" i="26"/>
  <c r="J23" i="26"/>
  <c r="Q23" i="26"/>
  <c r="K23" i="26"/>
  <c r="H23" i="26"/>
  <c r="I23" i="26"/>
  <c r="O23" i="26"/>
  <c r="L23" i="26"/>
  <c r="G23" i="26"/>
  <c r="N29" i="13" l="1"/>
  <c r="D14" i="26" s="1"/>
  <c r="Q15" i="26" s="1"/>
  <c r="N39" i="13"/>
  <c r="K15" i="26" l="1"/>
  <c r="J15" i="26"/>
  <c r="I15" i="26"/>
  <c r="G15" i="26"/>
  <c r="P15" i="26"/>
  <c r="H15" i="26"/>
  <c r="M15" i="26"/>
  <c r="N15" i="26"/>
  <c r="F15" i="26"/>
  <c r="L15" i="26"/>
  <c r="O15" i="26"/>
  <c r="N28" i="13"/>
  <c r="N27" i="13"/>
  <c r="D8" i="26"/>
  <c r="F9" i="26" l="1"/>
  <c r="Q9" i="26" s="1"/>
  <c r="N16" i="13"/>
  <c r="D12" i="26" s="1"/>
  <c r="H13" i="26" s="1"/>
  <c r="M13" i="26" l="1"/>
  <c r="Q13" i="26"/>
  <c r="I13" i="26"/>
  <c r="P13" i="26"/>
  <c r="L13" i="26"/>
  <c r="J13" i="26"/>
  <c r="G13" i="26"/>
  <c r="F13" i="26"/>
  <c r="K13" i="26"/>
  <c r="O13" i="26"/>
  <c r="N13" i="26"/>
  <c r="D26" i="26"/>
  <c r="F27" i="26" l="1"/>
  <c r="H27" i="26"/>
  <c r="K27" i="26"/>
  <c r="J27" i="26"/>
  <c r="P27" i="26"/>
  <c r="Q27" i="26"/>
  <c r="I27" i="26"/>
  <c r="G27" i="26"/>
  <c r="M27" i="26"/>
  <c r="O27" i="26"/>
  <c r="L27" i="26"/>
  <c r="N27" i="26"/>
  <c r="R8" i="26" l="1"/>
  <c r="N52" i="13"/>
  <c r="N45" i="13" l="1"/>
  <c r="N53" i="13"/>
  <c r="N36" i="13" l="1"/>
  <c r="D18" i="26" s="1"/>
  <c r="H19" i="26" s="1"/>
  <c r="N54" i="13"/>
  <c r="I19" i="26" l="1"/>
  <c r="Q19" i="26"/>
  <c r="M19" i="26"/>
  <c r="K19" i="26"/>
  <c r="L19" i="26"/>
  <c r="J19" i="26"/>
  <c r="P19" i="26"/>
  <c r="F19" i="26"/>
  <c r="O19" i="26"/>
  <c r="G19" i="26"/>
  <c r="N19" i="26"/>
  <c r="N48" i="13"/>
  <c r="D20" i="26" l="1"/>
  <c r="N186" i="13"/>
  <c r="F21" i="26" l="1"/>
  <c r="B41" i="26"/>
  <c r="P21" i="26"/>
  <c r="G21" i="26"/>
  <c r="G39" i="26" s="1"/>
  <c r="I21" i="26"/>
  <c r="I39" i="26" s="1"/>
  <c r="J21" i="26"/>
  <c r="J39" i="26" s="1"/>
  <c r="N21" i="26"/>
  <c r="N39" i="26" s="1"/>
  <c r="L21" i="26"/>
  <c r="O21" i="26"/>
  <c r="O39" i="26" s="1"/>
  <c r="M21" i="26"/>
  <c r="M39" i="26" s="1"/>
  <c r="K21" i="26"/>
  <c r="K39" i="26" s="1"/>
  <c r="Q21" i="26"/>
  <c r="R49" i="26"/>
  <c r="B43" i="26"/>
  <c r="B46" i="26" s="1"/>
  <c r="H21" i="26"/>
  <c r="H39" i="26" s="1"/>
  <c r="F39" i="26" l="1"/>
  <c r="L39" i="26"/>
  <c r="I11" i="26"/>
  <c r="L11" i="26"/>
  <c r="H11" i="26"/>
  <c r="N11" i="26"/>
  <c r="K11" i="26"/>
  <c r="P38" i="26"/>
  <c r="Q38" i="26"/>
  <c r="R38" i="26" l="1"/>
  <c r="J11" i="26"/>
  <c r="M11" i="26"/>
  <c r="O11" i="26"/>
  <c r="O44" i="26"/>
  <c r="G11" i="26"/>
  <c r="P10" i="26"/>
  <c r="P11" i="26" s="1"/>
  <c r="P39" i="26"/>
  <c r="Q39" i="26"/>
  <c r="Q10" i="26"/>
  <c r="Q11" i="26" s="1"/>
  <c r="M44" i="26" l="1"/>
  <c r="M40" i="26" s="1"/>
  <c r="G44" i="26"/>
  <c r="G40" i="26" s="1"/>
  <c r="H44" i="26"/>
  <c r="L44" i="26"/>
  <c r="L40" i="26" s="1"/>
  <c r="L41" i="26" s="1"/>
  <c r="L42" i="26" s="1"/>
  <c r="N44" i="26"/>
  <c r="J44" i="26"/>
  <c r="K44" i="26"/>
  <c r="K40" i="26" s="1"/>
  <c r="K41" i="26" s="1"/>
  <c r="K42" i="26" s="1"/>
  <c r="I44" i="26"/>
  <c r="P44" i="26"/>
  <c r="Q44" i="26"/>
  <c r="O40" i="26"/>
  <c r="R10" i="26"/>
  <c r="F11" i="26"/>
  <c r="F44" i="26" s="1"/>
  <c r="F40" i="26" l="1"/>
  <c r="F41" i="26" s="1"/>
  <c r="F46" i="26" s="1"/>
  <c r="H40" i="26"/>
  <c r="H41" i="26" s="1"/>
  <c r="H42" i="26" s="1"/>
  <c r="I40" i="26"/>
  <c r="I41" i="26" s="1"/>
  <c r="I42" i="26" s="1"/>
  <c r="N40" i="26"/>
  <c r="N41" i="26" s="1"/>
  <c r="N42" i="26" s="1"/>
  <c r="M41" i="26"/>
  <c r="M42" i="26" s="1"/>
  <c r="G41" i="26"/>
  <c r="G42" i="26" s="1"/>
  <c r="O41" i="26"/>
  <c r="O42" i="26" s="1"/>
  <c r="Q40" i="26"/>
  <c r="P40" i="26"/>
  <c r="S44" i="26"/>
  <c r="F49" i="26"/>
  <c r="G49" i="26" s="1"/>
  <c r="H49" i="26" s="1"/>
  <c r="I49" i="26" s="1"/>
  <c r="J49" i="26" s="1"/>
  <c r="K49" i="26" s="1"/>
  <c r="L49" i="26" s="1"/>
  <c r="M49" i="26" s="1"/>
  <c r="N49" i="26" s="1"/>
  <c r="O49" i="26" s="1"/>
  <c r="P49" i="26" s="1"/>
  <c r="Q49" i="26" s="1"/>
  <c r="J40" i="26"/>
  <c r="P41" i="26" l="1"/>
  <c r="P42" i="26" s="1"/>
  <c r="Q41" i="26"/>
  <c r="Q42" i="26" s="1"/>
  <c r="F42" i="26"/>
  <c r="J41" i="26"/>
  <c r="J42" i="26" s="1"/>
  <c r="F45" i="26"/>
  <c r="G45" i="26" s="1"/>
  <c r="H45" i="26" s="1"/>
  <c r="I45" i="26" s="1"/>
  <c r="J45" i="26" s="1"/>
  <c r="K45" i="26" s="1"/>
  <c r="L45" i="26" s="1"/>
  <c r="M45" i="26" s="1"/>
  <c r="N45" i="26" s="1"/>
  <c r="O45" i="26" s="1"/>
  <c r="P45" i="26" s="1"/>
  <c r="Q45" i="26" s="1"/>
  <c r="F47" i="26" l="1"/>
  <c r="G47" i="26" s="1"/>
  <c r="H47" i="26" s="1"/>
  <c r="I47" i="26" s="1"/>
  <c r="J47" i="26" s="1"/>
  <c r="K47" i="26" s="1"/>
  <c r="L47" i="26" s="1"/>
  <c r="M47" i="26" s="1"/>
  <c r="N47" i="26" s="1"/>
  <c r="O47" i="26" s="1"/>
  <c r="P47" i="26" s="1"/>
  <c r="Q47" i="26" s="1"/>
  <c r="S41" i="26"/>
  <c r="G46" i="26"/>
  <c r="H46" i="26" s="1"/>
  <c r="I46" i="26" s="1"/>
  <c r="J46" i="26" s="1"/>
  <c r="K46" i="26" s="1"/>
  <c r="L46" i="26" s="1"/>
  <c r="M46" i="26" s="1"/>
  <c r="N46" i="26" s="1"/>
  <c r="O46" i="26" s="1"/>
  <c r="P46" i="26" s="1"/>
  <c r="Q46" i="26" s="1"/>
</calcChain>
</file>

<file path=xl/sharedStrings.xml><?xml version="1.0" encoding="utf-8"?>
<sst xmlns="http://schemas.openxmlformats.org/spreadsheetml/2006/main" count="1043" uniqueCount="496">
  <si>
    <t>TOTAL</t>
  </si>
  <si>
    <t>DESCRIÇÃO</t>
  </si>
  <si>
    <t>Descrição</t>
  </si>
  <si>
    <t>ITEM</t>
  </si>
  <si>
    <t>CODIGO</t>
  </si>
  <si>
    <t>BASE</t>
  </si>
  <si>
    <t>SERVIÇOS</t>
  </si>
  <si>
    <t>UNIDADE</t>
  </si>
  <si>
    <t>QUANT.</t>
  </si>
  <si>
    <t>SERVIÇOS PRELIMINARES</t>
  </si>
  <si>
    <t>1.1</t>
  </si>
  <si>
    <t>M2</t>
  </si>
  <si>
    <t>M3</t>
  </si>
  <si>
    <t>UN</t>
  </si>
  <si>
    <t>2.1</t>
  </si>
  <si>
    <t>ACABAMENTOS</t>
  </si>
  <si>
    <t>4.1</t>
  </si>
  <si>
    <t>IMPERMEABILIZAÇÃO</t>
  </si>
  <si>
    <t>5.1</t>
  </si>
  <si>
    <t>ESQUADRIAS</t>
  </si>
  <si>
    <t>M</t>
  </si>
  <si>
    <t>Remoção de entulho separado de obra com caçamba metálica - terra, alvenaria, concreto, argamassa, madeira, papel, plástico ou metal</t>
  </si>
  <si>
    <t>05.07.040</t>
  </si>
  <si>
    <t>ACESSÓRIOS</t>
  </si>
  <si>
    <t>INSTALAÇÕES HIDRÁULICAS</t>
  </si>
  <si>
    <t>VEDAÇÕES</t>
  </si>
  <si>
    <t>5.2</t>
  </si>
  <si>
    <t>5.3</t>
  </si>
  <si>
    <t>COMPOSIÇÃO</t>
  </si>
  <si>
    <t>Data</t>
  </si>
  <si>
    <t>Unid</t>
  </si>
  <si>
    <t>Quantidade</t>
  </si>
  <si>
    <t>Fornecedores</t>
  </si>
  <si>
    <t>Data base:</t>
  </si>
  <si>
    <t>Local</t>
  </si>
  <si>
    <t>MEDIA ARITMÉTICA</t>
  </si>
  <si>
    <t>VALOR UNIT</t>
  </si>
  <si>
    <t>PREÇO TOTAL</t>
  </si>
  <si>
    <t>21.02.071</t>
  </si>
  <si>
    <t xml:space="preserve">Revestimento vinílico em manta, espessura total
de 2mm, resistente a lavagem com hipoclorito </t>
  </si>
  <si>
    <t xml:space="preserve">UN </t>
  </si>
  <si>
    <t xml:space="preserve">Sirene audiovisual tipo endereçável </t>
  </si>
  <si>
    <t>50.05.230</t>
  </si>
  <si>
    <t xml:space="preserve">Detector óptico de fumaça com base endereçável </t>
  </si>
  <si>
    <t>97.02.195</t>
  </si>
  <si>
    <t>Placa de sinalização em PVC fotoluminescente (240x120mm), com indicação de rota de evacuação e saída de emergência</t>
  </si>
  <si>
    <t>3.1</t>
  </si>
  <si>
    <t>4.2</t>
  </si>
  <si>
    <t>6.1</t>
  </si>
  <si>
    <t>6.2</t>
  </si>
  <si>
    <t>7.1</t>
  </si>
  <si>
    <t>7.2</t>
  </si>
  <si>
    <t>11.1</t>
  </si>
  <si>
    <t>50.05.430</t>
  </si>
  <si>
    <t>Item</t>
  </si>
  <si>
    <t>Valor (R$)</t>
  </si>
  <si>
    <t>Parcelas:</t>
  </si>
  <si>
    <t>% Período:</t>
  </si>
  <si>
    <t>Total:</t>
  </si>
  <si>
    <t>%:</t>
  </si>
  <si>
    <t>Período:</t>
  </si>
  <si>
    <t>Contrapartida:</t>
  </si>
  <si>
    <t>Outros:</t>
  </si>
  <si>
    <t>Emenda:</t>
  </si>
  <si>
    <t>Investimento:</t>
  </si>
  <si>
    <t>Acumulado:</t>
  </si>
  <si>
    <t>INSTALAÇÕES DE COMBATE A INCÊNDIO</t>
  </si>
  <si>
    <t>INSTALAÇÕES DE GASES MEDICINAIS</t>
  </si>
  <si>
    <t>27.04.052</t>
  </si>
  <si>
    <t>Cantoneira adesiva em vinil de alto impacto</t>
  </si>
  <si>
    <t>6.3</t>
  </si>
  <si>
    <t>50.05.170</t>
  </si>
  <si>
    <t>Acionador manual tipo quebra vidro, em caixa plástica</t>
  </si>
  <si>
    <t>PINTURA</t>
  </si>
  <si>
    <t>11.3</t>
  </si>
  <si>
    <t>11.4</t>
  </si>
  <si>
    <t>11.5</t>
  </si>
  <si>
    <t>11.6</t>
  </si>
  <si>
    <t>11.7</t>
  </si>
  <si>
    <t>11.8</t>
  </si>
  <si>
    <t>11.10</t>
  </si>
  <si>
    <t>kg</t>
  </si>
  <si>
    <t>comp SC001</t>
  </si>
  <si>
    <t>comp SC002</t>
  </si>
  <si>
    <t>comp SC003</t>
  </si>
  <si>
    <t>comp SC004</t>
  </si>
  <si>
    <t>comp SC005</t>
  </si>
  <si>
    <t>comp SC006</t>
  </si>
  <si>
    <t>comp SC007</t>
  </si>
  <si>
    <t>Tarugo latão 30mm - 1,4" - régua</t>
  </si>
  <si>
    <t>comp SC008</t>
  </si>
  <si>
    <t>comp SC009</t>
  </si>
  <si>
    <t>comp SC010</t>
  </si>
  <si>
    <t>comp SC011</t>
  </si>
  <si>
    <t>Solda silfoscoper 1,6 - 5% prata</t>
  </si>
  <si>
    <t>comp SC012</t>
  </si>
  <si>
    <t>comp SC013</t>
  </si>
  <si>
    <t>comp SC014</t>
  </si>
  <si>
    <t>ADMINISTRAÇÃO LOCAL</t>
  </si>
  <si>
    <t>PERFILADO PERFURADO CHAPA 14-GE-MED. 19X38MM COM TAMPA E INSTALAÇÃO</t>
  </si>
  <si>
    <t>CÓDIGO DA COMPOSIÇÃO</t>
  </si>
  <si>
    <t>Base</t>
  </si>
  <si>
    <t>Código</t>
  </si>
  <si>
    <t>Insumo</t>
  </si>
  <si>
    <t>CUSTO UNITÁRIO</t>
  </si>
  <si>
    <t>MÊS</t>
  </si>
  <si>
    <t>Custo unit.</t>
  </si>
  <si>
    <t xml:space="preserve">TUBO EM COBRE RÍGIDO, DN 22 MM, CLASSE A, SEM ISOLAMENTO, INSTALADO EM RAMAL E SUB-RAMAL, FORNECIMENTO E INSTALAÇÃO. </t>
  </si>
  <si>
    <t>TUBO EM COBRE RÍGIDO, DN 15 MM, CLASSE A, SEM ISOLAMENTO, INSTALADO EM RAMAL E SUB-RAMAL, FORNECIMENTO E INSTALAÇÃO.</t>
  </si>
  <si>
    <t>COTOVELO EM COBRE, DN 15 MM, 90 GRAUS, SEM ANEL DE SOLDA, INSTALADO EM RAMAL DE DISTRIBUIÇÃO FORNECIMENTO E INSTALAÇÃO.</t>
  </si>
  <si>
    <t>LUVA EM COBRE, DN 15 MM, SEM ANEL DE SOLDA, INSTALADO EM RAMAL DE DISTRIBUIÇÃO FORNECIMENTO E INSTALAÇÃO.</t>
  </si>
  <si>
    <t>TE EM COBRE, DN 15 MM, SEM ANEL DE SOLDA, INSTALADO EM RAMAL DE DISTRIBUIÇÃO FORNECIMENTO E INSTALAÇÃO.</t>
  </si>
  <si>
    <t>LUVA EM COBRE, DN 22 MM, SEM ANEL DE SOLDA, INSTALADO EM RAMAL DE DISTRIBUIÇÃO FORNECIMENTO E INSTALAÇÃO.</t>
  </si>
  <si>
    <t>Tampão sextavado 1/4"</t>
  </si>
  <si>
    <t>VÁLVULA DE ESFERA BRUTA, BRONZE, ROSCÁVEL, 1/2" - FORNECIMENTO E INSTALAÇÃO.</t>
  </si>
  <si>
    <t xml:space="preserve">DEMOLIÇÃO DE REVESTIMENTO CERÂMICO, DE FORMA MANUAL, SEM REAPROVEITAMENTO. </t>
  </si>
  <si>
    <t xml:space="preserve">DEMOLIÇÃO DE RODAPÉ CERÂMICO, DE FORMA MANUAL, SEM REAPROVEITAMENTO. </t>
  </si>
  <si>
    <t>Retirada de piso em material sintético assentado a cola</t>
  </si>
  <si>
    <t>04.06.020</t>
  </si>
  <si>
    <t>Transporte manual horizontal e/ou vertical de entulho até o local de despejo ‐ ensacado</t>
  </si>
  <si>
    <t>05.04.060</t>
  </si>
  <si>
    <t>VALOR UNIT COM BDI 25%</t>
  </si>
  <si>
    <t>REMOÇÃO DE PORTAS, DE FORMA MANUAL, SEM REAPROVEITAMENTO</t>
  </si>
  <si>
    <t>REMOÇÃO DE JANELAS, DE FORMA MANUAL, SEM REAPROVEITAMENTO</t>
  </si>
  <si>
    <t>DEMOLIÇÕES E REMOÇÕES SEM REAPROVEITAMENTO</t>
  </si>
  <si>
    <t>1.2</t>
  </si>
  <si>
    <t>REMOÇÃO DE LOUÇAS, DE FORMA MANUAL, SEM REAPROVEITAMENTO</t>
  </si>
  <si>
    <t>REMOÇÃO DE METAIS SANITÁRIOS, DE FORMA MANUAL, SEM REAPROVEITAMENTO.</t>
  </si>
  <si>
    <t xml:space="preserve">ALVENARIA DE VEDAÇÃO DE BLOCOS CERÂMICOS FURADOS NA VERTICAL DE 14X19X39CM (ESPESSURA 14CM) E ARGAMASSA DE ASSENTAMENTO COM PREPARO EM BETONEIRA. </t>
  </si>
  <si>
    <t>IMPERMEABILIZAÇÃO DE SUPERFÍCIE COM ARGAMASSA POLIMÉRICA / MEMBRANA ACRÍLICA, 4 DEMÃOS, REFORÇADA COM VÉU DE POLIÉSTER (MAV)</t>
  </si>
  <si>
    <t>TRATAMENTO DE RALO OU PONTO EMERGENTE COM ARGAMASSA POLIMÉRICA / MEMBRANA ACRÍLICA REFORÇADO COM VÉU DE POLIÉSTER (MAV)</t>
  </si>
  <si>
    <t xml:space="preserve">TRATAMENTO DE RODAPÉ COM TELA DE POLIÉSTER. </t>
  </si>
  <si>
    <t>CHAPISCO APLICADO EM ALVENARIAS E ESTRUTURAS DE CONCRETO INTERNAS, COM COLHER DE PEDREIRO. ARGAMASSA TRAÇO 1:3 COM PREPARO EM BETONEIRA 400L.</t>
  </si>
  <si>
    <t>EMBOÇO, PARA RECEBIMENTO DE CERÂMICA, EM ARGAMASSA TRAÇO 1:2:8, PREPARO MANUAL, APLICADO MANUALMENTE EM FACES INTERNAS DE PAREDES, PARA AMBIENTE COM ÁREA ENTRE 5M2 E 10M2, ESPESSURA DE 10MM, COM EXECUÇÃO DE TALISCAS.</t>
  </si>
  <si>
    <t>MASSA ÚNICA, PARA RECEBIMENTO DE PINTURA, EM ARGAMASSA TRAÇO 1:2:8, PREPARO MANUAL, APLICADA MANUALMENTEEM PAREDES INTERNAS DE AMBIENTES COM ÁREA ENTRE 5M² E 10M², E = 10MM, COM TALISCAS.</t>
  </si>
  <si>
    <t>REVESTIMENTO CERÂMICO PARA PAREDES INTERNAS COM PLACAS TIPO ESMALTADA EXTRA DE DIMENSÕES 33X45 CM APLICADAS NA ALTURA INTEIRA DAS PAREDES</t>
  </si>
  <si>
    <t>REVESTIMENTO CERÂMICO PARA PISO COM PLACAS TIPO PORCELANATO DE DIMENSÕES 80X80 CM APLICADA EM AMBIENTES DE ÁREA MENOR QUE 5 M²</t>
  </si>
  <si>
    <t>RODAPÉ CERÂMICO DE 7CM DE ALTURA COM PLACAS TIPO ESMALTADA EXTRA DE DIMENSÕES 80X80CM.</t>
  </si>
  <si>
    <t>ACABAMENTOS PARA FORRO (RODA-FORRO EM PERFIL METÁLICO E PLÁSTICO)</t>
  </si>
  <si>
    <t>FORRO EM DRYWALL, PARA AMBIENTES COMERCIAIS, INCLUSIVE ESTRUTURA BIRECIONAL DE FIXAÇÃO.</t>
  </si>
  <si>
    <t>EMASSAMENTO COM MASSA LÁTEX, APLICAÇÃO EM TETO, UMA DEMÃO, LIXAMENTO MANUAL</t>
  </si>
  <si>
    <t>APLICAÇÃO DE FUNDO SELADOR ACRÍLICO EM TETO, UMA DEMÃO</t>
  </si>
  <si>
    <t>APLICAÇÃO MANUAL DE PINTURA COM TINTA LÁTEX ACRÍLICA EM TETO, DUAS DEMÃOS</t>
  </si>
  <si>
    <t>EMASSAMENTO COM MASSA LÁTEX, APLICAÇÃO EM PAREDE, DUAS DEMÃOS, LIXAMENTO MANUA</t>
  </si>
  <si>
    <t>APLICAÇÃO DE FUNDO SELADOR ACRÍLICO EM PAREDES, UMA DEMÃO</t>
  </si>
  <si>
    <t>APLICAÇÃO MANUAL DE PINTURA COM TINTA LÁTEX ACRÍLICA EM PAREDES, DUAS DEMÃOS</t>
  </si>
  <si>
    <t>composição</t>
  </si>
  <si>
    <t xml:space="preserve">CONTRAMARCO DE ALUMÍNIO, FIXAÇÃO COM ARGAMASSA - FORNECIMENTO E INSTALAÇÃO. </t>
  </si>
  <si>
    <t>tampão sextavado 1/4'</t>
  </si>
  <si>
    <t>ENGENHEIRO CIVIL DE OBRA JUNIOR COM ENCARGOS COMPLEMENTARES</t>
  </si>
  <si>
    <t>TÉCNICO EM SEGURANÇA DO TRABALHO COM ENCARGOS COMPLEMENTARES</t>
  </si>
  <si>
    <t>Custo total obra</t>
  </si>
  <si>
    <t>DURAÇÃO DE OBRA</t>
  </si>
  <si>
    <t>PISO EM GRANITO APLICADO EM AMBIENTES INTERNOS.</t>
  </si>
  <si>
    <t>RASGO EM ALVENARIA PARA ELETRODUTOS COM DIAMETROS MENORES OU IGUAIS A 40 MM</t>
  </si>
  <si>
    <t xml:space="preserve">QUEBRA EM ALVENARIA PARA INSTALAÇÃO DE CAIXA DE TOMADA (4X4 OU 4X2). </t>
  </si>
  <si>
    <t>CHUMBAMENTO LINEAR EM ALVENARIA PARA RAMAIS/DISTRIBUIÇÃO COM DIÂMETROS MENORES OU IGUAIS A 40 MM.</t>
  </si>
  <si>
    <t>CAIXA RETANGULAR 4" X 2" MÉDIA (1,30 M DO PISO), PVC, INSTALADA EM PAREDE - FORNECIMENTO E INSTALAÇÃO.</t>
  </si>
  <si>
    <t>ELETRODUTO FLEXÍVEL CORRUGADO REFORÇADO, PVC, DN 25 MM (3/4"), PARA CIRCUITOS TERMINAIS, INSTALADO EM PAREDE - FORNECIMENTO E INSTALAÇÃO</t>
  </si>
  <si>
    <t>INSTALAÇÕES ELÉTRICAS</t>
  </si>
  <si>
    <t>LIMPEZA FINAL</t>
  </si>
  <si>
    <t>LIMPEZA DE PISO CERÂMICO OU PORCELANATO COM VASSOURA A SECO</t>
  </si>
  <si>
    <t>LIMPEZA DE PISO CERÂMICO OU PORCELANATO COM PANO ÚMIDO</t>
  </si>
  <si>
    <t>LIMPEZA DE PISO CERÂMICO OU PORCELANATO UTILIZANDO DETERGENTE NEUTRO E ESCOVAÇÃO MANUAL</t>
  </si>
  <si>
    <t>LIMPEZA DE PISO DE MÁRMORE/GRANITO UTILIZANDO DETERGENTE NEUTRO E ESCOVAÇÃO MANUAL</t>
  </si>
  <si>
    <t>LIMPEZA DE TANQUE OU LAVATÓRIO DE LOUÇA ISOLADO, INCLUSIVE METAIS CORRESPONDENTES</t>
  </si>
  <si>
    <t>LIMPEZA DE BACIA SANITÁRIA, BIDÊ OU MICTÓRIO EM LOUÇA, INCLUSIVE METAIS CORRESPONDENTES</t>
  </si>
  <si>
    <t>JCO refrigeração
Proposta: 1605</t>
  </si>
  <si>
    <r>
      <t>Razão Social:</t>
    </r>
    <r>
      <rPr>
        <sz val="11"/>
        <color theme="1"/>
        <rFont val="Calibri"/>
        <family val="2"/>
        <scheme val="minor"/>
      </rPr>
      <t xml:space="preserve"> AMAV REFRIGERACAO COMERCIO E IMPORTACAO EIRELI</t>
    </r>
    <r>
      <rPr>
        <b/>
        <sz val="11"/>
        <color theme="1"/>
        <rFont val="Calibri"/>
        <family val="2"/>
        <scheme val="minor"/>
      </rPr>
      <t xml:space="preserve">
CNPJ: </t>
    </r>
    <r>
      <rPr>
        <sz val="11"/>
        <color theme="1"/>
        <rFont val="Calibri"/>
        <family val="2"/>
        <scheme val="minor"/>
      </rPr>
      <t xml:space="preserve">10.834.465/0001-00
</t>
    </r>
    <r>
      <rPr>
        <b/>
        <sz val="11"/>
        <color theme="1"/>
        <rFont val="Calibri"/>
        <family val="2"/>
        <scheme val="minor"/>
      </rPr>
      <t>Telefone</t>
    </r>
    <r>
      <rPr>
        <sz val="11"/>
        <color theme="1"/>
        <rFont val="Calibri"/>
        <family val="2"/>
        <scheme val="minor"/>
      </rPr>
      <t>: 21 2768-4054</t>
    </r>
    <r>
      <rPr>
        <b/>
        <sz val="11"/>
        <color theme="1"/>
        <rFont val="Calibri"/>
        <family val="2"/>
        <scheme val="minor"/>
      </rPr>
      <t xml:space="preserve">
Endereço:</t>
    </r>
    <r>
      <rPr>
        <sz val="11"/>
        <color theme="1"/>
        <rFont val="Calibri"/>
        <family val="2"/>
        <scheme val="minor"/>
      </rPr>
      <t xml:space="preserve">Rua Doutor Barros Júnior, 316, Nova Iguaçu/RJ
</t>
    </r>
    <r>
      <rPr>
        <b/>
        <sz val="11"/>
        <color theme="1"/>
        <rFont val="Calibri"/>
        <family val="2"/>
        <scheme val="minor"/>
      </rPr>
      <t xml:space="preserve">CEP: </t>
    </r>
    <r>
      <rPr>
        <sz val="11"/>
        <color theme="1"/>
        <rFont val="Calibri"/>
        <family val="2"/>
        <scheme val="minor"/>
      </rPr>
      <t>26215-072</t>
    </r>
  </si>
  <si>
    <r>
      <t xml:space="preserve">Razão Social: </t>
    </r>
    <r>
      <rPr>
        <sz val="11"/>
        <color theme="1"/>
        <rFont val="Calibri"/>
        <family val="2"/>
        <scheme val="minor"/>
      </rPr>
      <t xml:space="preserve"> JETFRIO REFRIGERACAO LTDA
</t>
    </r>
    <r>
      <rPr>
        <b/>
        <sz val="11"/>
        <color theme="1"/>
        <rFont val="Calibri"/>
        <family val="2"/>
        <scheme val="minor"/>
      </rPr>
      <t xml:space="preserve">CNPJ: </t>
    </r>
    <r>
      <rPr>
        <sz val="11"/>
        <color theme="1"/>
        <rFont val="Calibri"/>
        <family val="2"/>
        <scheme val="minor"/>
      </rPr>
      <t xml:space="preserve">14.109.162/0002-58
</t>
    </r>
    <r>
      <rPr>
        <b/>
        <sz val="11"/>
        <color theme="1"/>
        <rFont val="Calibri"/>
        <family val="2"/>
        <scheme val="minor"/>
      </rPr>
      <t>Telefone:</t>
    </r>
    <r>
      <rPr>
        <sz val="11"/>
        <color theme="1"/>
        <rFont val="Calibri"/>
        <family val="2"/>
        <scheme val="minor"/>
      </rPr>
      <t xml:space="preserve"> 11 2095-2000  </t>
    </r>
    <r>
      <rPr>
        <b/>
        <sz val="11"/>
        <color theme="1"/>
        <rFont val="Calibri"/>
        <family val="2"/>
        <scheme val="minor"/>
      </rPr>
      <t xml:space="preserve">
Endereço:</t>
    </r>
    <r>
      <rPr>
        <sz val="11"/>
        <color theme="1"/>
        <rFont val="Calibri"/>
        <family val="2"/>
        <scheme val="minor"/>
      </rPr>
      <t xml:space="preserve"> Avenida Senador Feijo, 426 - Vila Mathias SANTOS/SP</t>
    </r>
    <r>
      <rPr>
        <b/>
        <sz val="11"/>
        <color theme="1"/>
        <rFont val="Calibri"/>
        <family val="2"/>
        <scheme val="minor"/>
      </rPr>
      <t xml:space="preserve">
CEP: </t>
    </r>
    <r>
      <rPr>
        <sz val="11"/>
        <color theme="1"/>
        <rFont val="Calibri"/>
        <family val="2"/>
        <scheme val="minor"/>
      </rPr>
      <t>811.015-504</t>
    </r>
  </si>
  <si>
    <t>BUCHA DE REDUÇÃO EM COBRE, DN 22 MM X 15 MM, SEM ANEL DE SOLDA, PONTA X BOLSA, INSTALADO EM RAMAL E SUB-RAMAL DE GÁS MEDICINAL - FORNECIMENTO E INSTALAÇÃO</t>
  </si>
  <si>
    <t>41.31.070</t>
  </si>
  <si>
    <t>Luminária LED quadrada de sobrepor com difusor prismático translúcido, 4000 K, fluxo luminoso de 1363 a 1800 lm, potência de 15 a 24 W</t>
  </si>
  <si>
    <t>LUMINÁRIA DE EMERGÊNCIA, COM 30 LÂMPADAS LED DE 2 W, SEM REATOR - FORNECIMENTO E INSTALAÇÃO.</t>
  </si>
  <si>
    <t>INTERRUPTOR SIMPLES (1 MÓDULO), 10A/250V, INCLUINDO SUPORTE E PLACA - FORNECIMENTO E INSTALAÇÃO.</t>
  </si>
  <si>
    <t>TOMADA ALTA DE EMBUTIR (1 MÓDULO), 2P+T 20 A, INCLUINDO SUPORTE E PLACA - FORNECIMENTO E INSTALAÇÃO.</t>
  </si>
  <si>
    <t>TOMADA MÉDIA DE EMBUTIR (1 MÓDULO), 2P+T 20 A, INCLUINDO SUPORTE E PLACA - FORNECIMENTO E INSTALAÇÃO.</t>
  </si>
  <si>
    <t>TOMADA BAIXA DE EMBUTIR (1 MÓDULO), 2P+T 20 A, INCLUINDO SUPORTE E SEM PLACA - FORNECIMENTO E INSTALAÇÃO.</t>
  </si>
  <si>
    <t>SUPORTE PARAFUSADO COM PLACA DE ENCAIXE 4" X 2" ALTO (2,00 M DO PISO) PARA PONTO ELÉTRICO - FORNECIMENTO E INSTALAÇÃO.</t>
  </si>
  <si>
    <t>43.05.030</t>
  </si>
  <si>
    <t>Exaustor elétrico em plástico, vazão de 150 a 190m³/h</t>
  </si>
  <si>
    <t>TUBO, PVC, SOLDÁVEL, DN 25MM, INSTALADO EM RAMAL DE DISTRIBUIÇÃO DE ÁGUA - FORNECIMENTO E INSTALAÇÃO.</t>
  </si>
  <si>
    <t>CURVA 90 GRAUS, PVC, SOLDÁVEL, DN 25MM, INSTALADO EM RAMAL OU SUB-RAMAL DE ÁGUA - FORNECIMENTO E INSTALAÇÃO</t>
  </si>
  <si>
    <t>TE, PVC, SOLDÁVEL, DN 25MM, INSTALADO EM RAMAL OU SUB-RAMAL DE ÁGUA -  FORNECIMENTO E INSTALAÇÃO</t>
  </si>
  <si>
    <t>REGISTRO DE GAVETA BRUTO, LATÃO, ROSCÁVEL, 3/4", COM ACABAMENTO E CANOPLA CROMADOS. FORNECIDO E INSTALADO EM RAMAL DE ÁGUA</t>
  </si>
  <si>
    <t>REGISTRO DE PRESSÃO BRUTO, LATÃO, ROSCÁVEL, 3/4", COM ACABAMENTO E CANOPLA CROMADOS - FORNECIMENTO E INSTALAÇÃO.</t>
  </si>
  <si>
    <t>TUBO PVC, SERIE NORMAL, ESGOTO PREDIAL, DN 75 MM, FORNECIDO E INSTALADO EM RAMAL DE DESCARGA OU RAMAL DE ESGOTO SANITÁRIO.</t>
  </si>
  <si>
    <t>CAIXA SIFONADA, PVC, DN 100 X 100 X 50 MM, JUNTA ELÁSTICA, FORNECIDA E INSTALADA EM RAMAL DE DESCARGA OU EM RAMAL DE ESGOTO SANITÁRIO.</t>
  </si>
  <si>
    <t>CAIXA SIFONADA, PVC, DN 150 X 185 X 75 MM, JUNTA ELÁSTICA, FORNECIDA E INSTALADA EM RAMAL DE DESCARGA OU EM RAMAL DE ESGOTO SANITÁRIO</t>
  </si>
  <si>
    <t>TUBO PVC, SERIE NORMAL, ESGOTO PREDIAL, DN 50 MM, FORNECIDO E INSTALADO EM RAMAL DE DESCARGA OU RAMAL DE ESGOTO SANITÁRIO.</t>
  </si>
  <si>
    <t>TUBO PVC, SÉRIE R, ÁGUA PLUVIAL, DN 150 MM, FORNECIDO E INSTALADO EM RAMAL DE ENCAMINHAMENTO</t>
  </si>
  <si>
    <t xml:space="preserve">TUBO PVC, SERIE R, ESGOTO PREDIAL, DN 100 MM, FORNECIDO E INSTALADO EM RAMAL DE DESCARGA OU RAMAL DE ESGOTO SANITÁRIO. </t>
  </si>
  <si>
    <t xml:space="preserve">JOELHO 45 GRAUS, PVC, SERIE R, ESGOTO PREDIAL, DN 50 MM, JUNTA ELÁSTICA, FORNECIDO E INSTALADO EM RAMAL DE DESCARGA OU RAMAL DE ESGOTO SANITÁRIO. </t>
  </si>
  <si>
    <t>JOELHO 45 GRAUS, PVC, SERIE R, ESGOTO PREDIAL, DN 75 MM, JUNTA ELÁSTICA, FORNECIDO E INSTALADO EM RAMAL DE DESCARGA OU RAMAL DE ESGOTO SANITÁRI O.</t>
  </si>
  <si>
    <t xml:space="preserve">JOELHO 45 GRAUS, PVC, SERIE R, ESGOTO PREDIAL, DN 100 MM, JUNTA ELÁSTICA, FORNECIDO E INSTALADO EM RAMAL DE DESCARGA OU RAMAL DE ESGOTO SANITÁRIO. </t>
  </si>
  <si>
    <t xml:space="preserve">JOELHO 90 GRAUS, PVC, SERIE R, ESGOTO PREDIAL, DN 50 MM, JUNTA ELÁSTICA, FORNECIDO E INSTALADO EM RAMAL DE DESCARGA OU RAMAL DE ESGOTO SANITÁRIO. </t>
  </si>
  <si>
    <t>JOELHO 90 GRAUS, PVC, SERIE NORMAL, ESGOTO PREDIAL, DN 75 MM, JUNTA ELÁSTICA, FORNECIDO E INSTALADO EM RAMAL DE DESCARGA OU RAMAL DE ESGOTO SANITÁRIO</t>
  </si>
  <si>
    <t>JOELHO 90 GRAUS, PVC, SERIE NORMAL, ESGOTO PREDIAL, DN 100 MM, JUNTA ELÁSTICA, FORNECIDO E INSTALADO EM RAMAL DE DESCARGA OU RAMAL DE ESGOTO SANITÁRIO.</t>
  </si>
  <si>
    <t>JUNÇÃO SIMPLES, PVC, SERIE NORMAL, ESGOTO PREDIAL, DN 100 X 100 MM, JUNTA ELÁSTICA, FORNECIDO E INSTALADO EM RAMAL DE DESCARGA OU RAMAL DE ESGOTO SANITÁRIO</t>
  </si>
  <si>
    <t>TE, PVC, SERIE NORMAL, ESGOTO PREDIAL, DN 50 X 50 MM, JUNTA ELÁSTICA, FORNECIDO E INSTALADO EM RAMAL DE DESCARGA OU RAMAL DE ESGOTO SANITÁRIO</t>
  </si>
  <si>
    <t>JUNÇÃO DE REDUÇÃO INVERTIDA, PVC, SÉRIE NORMAL, ESGOTO PREDIAL, DN 100X 50 MM, JUNTA ELÁSTICA, FORNECIDO E INSTALADO EM RAMAL DE DESCARGA OU RAMAL DE ESGOTO SANITÁRIO</t>
  </si>
  <si>
    <t>JUNÇÃO DE REDUÇÃO INVERTIDA, PVC, SÉRIE NORMAL, ESGOTO PREDIAL, DN 100X 75 MM, JUNTA ELÁSTICA, FORNECIDO E INSTALADO EM RAMAL DE DESCARGA OU RAMAL DE ESGOTO SANITÁRIO</t>
  </si>
  <si>
    <t>TE, PVC, SERIE NORMAL, ESGOTO PREDIAL, DN 75 X 75 MM, JUNTA ELÁSTICA, FORNECIDO E INSTALADO EM RAMAL DE DESCARGA OU RAMAL DE ESGOTO SANITÁRIO</t>
  </si>
  <si>
    <t>REDUÇÃO EXCÊNTRICA, PVC, SERIE R, ÁGUA PLUVIAL, DN 75 X 50 MM, JUNTA ELÁSTICA, FORNECIDO E INSTALADO EM RAMAL DE ENCAMINHAMENTO.</t>
  </si>
  <si>
    <t xml:space="preserve">REDUÇÃO EXCÊNTRICA, PVC, SERIE R, ÁGUA PLUVIAL, DN 100 X 75 MM, JUNTA ELÁSTICA, FORNECIDO E INSTALADO EM RAMAL DE ENCAMINHAMENTO. </t>
  </si>
  <si>
    <t>FIXAÇÃO DE TUBOS VERTICAIS DE PVC ÁGUA, PVC ESGOTO, PVC ÁGUA PLUVIAL,CPVC, PPR, COBRE OU AÇO, DIÂMETROS MAIORES QUE 40 MM E MENORES OU IGUAIS A 75 MM, COM ABRAÇADEIRA METÁLICA RÍGIDA TIPO U PERFIL 2 1/2", FIXADA EM PERFILADO EM PAREDE.</t>
  </si>
  <si>
    <t xml:space="preserve">FIXAÇÃO DE TUBOS HORIZONTAIS DE PVC ÁGUA, PVC ESGOTO, PVC ÁGUA PLUVIAL, CPVC, PPR, COBRE OU AÇO, DIÂMETROS MENORES OU IGUAIS A 40 MM, COM ABRAÇADEIRA METÁLICA RÍGIDA TIPO U PERFIL 1 1/4", FIXADA EM PERFILADO EM LAJE. </t>
  </si>
  <si>
    <t>6.5</t>
  </si>
  <si>
    <t>6.6</t>
  </si>
  <si>
    <t>8.1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</si>
  <si>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</si>
  <si>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</si>
  <si>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</si>
  <si>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</si>
  <si>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</si>
  <si>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</si>
  <si>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</si>
  <si>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</si>
  <si>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</si>
  <si>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</si>
  <si>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</si>
  <si>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</si>
  <si>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9.13</t>
  </si>
  <si>
    <t>9.14</t>
  </si>
  <si>
    <t>9.15</t>
  </si>
  <si>
    <t>9.16</t>
  </si>
  <si>
    <t>9.17</t>
  </si>
  <si>
    <t>9.18</t>
  </si>
  <si>
    <t>9.19</t>
  </si>
  <si>
    <t>9.21</t>
  </si>
  <si>
    <t>9.22</t>
  </si>
  <si>
    <t>10.1</t>
  </si>
  <si>
    <t>10.2</t>
  </si>
  <si>
    <t>10.3</t>
  </si>
  <si>
    <t>10.6</t>
  </si>
  <si>
    <t>12.1</t>
  </si>
  <si>
    <t>12.2</t>
  </si>
  <si>
    <t>RASGO LINEAR MANUAL EM ALVENARIA, PARA RAMAIS/ DISTRIBUIÇÃO DE INSTALAÇÕES HIDRÁULICAS, DIÂMETROS MENORES OU IGUAIS A 40 MM</t>
  </si>
  <si>
    <t>RASGO LINEAR MANUAL EM ALVENARIA, PARA RAMAIS/ DISTRIBUIÇÃO DE INSTALAÇÕES HIDRÁULICAS, DIÂMETROS MAIORES QUE 40 MM E MENORES OU IGUAIS A 75MM.</t>
  </si>
  <si>
    <t>RASGO LINEAR MECANIZADO EM CONTRAPISO, PARA RAMAIS/ DISTRIBUIÇÃO DE INSTALAÇÕES HIDRÁULICAS, DIÂMETROS MAIORES QUE 40 MM E MENORES OU IGUAIS A 75 MM</t>
  </si>
  <si>
    <t>RASGO LINEAR MECANIZADO EM CONTRAPISO, PARA RAMAIS/ DISTRIBUIÇÃO DE INSTALAÇÕES HIDRÁULICAS, DIÂMETROS MAIORES QUE 75 MM E MENORES OU IGUAIS A 100 MM</t>
  </si>
  <si>
    <t>CHUMBAMENTO LINEAR EM ALVENARIA PARA RAMAIS/DISTRIBUIÇÃO DE INSTALAÇÕES HIDRÁULICAS COM DIÂMETROS MAIORES QUE 40 MM E MENORES OU IGUAIS A 75
MM</t>
  </si>
  <si>
    <t>CHUMBAMENTO LINEAR EM CONTRAPISO PARA RAMAIS/DISTRIBUIÇÃO DE INSTALAÇÕES HIDRÁULICAS COM DIÂMETROS MAIORES QUE 40 MM E MENORES OU IGUAIS A 75 MM</t>
  </si>
  <si>
    <t>CHUMBAMENTO LINEAR EM CONTRAPISO PARA RAMAIS/DISTRIBUIÇÃO DE INSTALAÇÕES HIDRÁULICAS COM DIÂMETROS MAIORES QUE 75 MM E MENORES OU IGUAIS A 100 MM</t>
  </si>
  <si>
    <t>AIR LIQUIDE
Proposta: 091-24</t>
  </si>
  <si>
    <t>BIOCAM
Proposta: 4.879-0</t>
  </si>
  <si>
    <t>MAIS ETICA
Proposta: 110</t>
  </si>
  <si>
    <r>
      <rPr>
        <b/>
        <sz val="11"/>
        <color theme="1"/>
        <rFont val="Calibri"/>
        <family val="2"/>
        <scheme val="minor"/>
      </rPr>
      <t xml:space="preserve">Razão social: </t>
    </r>
    <r>
      <rPr>
        <sz val="11"/>
        <color theme="1"/>
        <rFont val="Calibri"/>
        <family val="2"/>
        <scheme val="minor"/>
      </rPr>
      <t xml:space="preserve">BIOCAM EQUIPAMENTOMÉDICO HOSP. EIRELI 
</t>
    </r>
    <r>
      <rPr>
        <b/>
        <sz val="11"/>
        <color theme="1"/>
        <rFont val="Calibri"/>
        <family val="2"/>
        <scheme val="minor"/>
      </rPr>
      <t>CNPJ:</t>
    </r>
    <r>
      <rPr>
        <sz val="11"/>
        <color theme="1"/>
        <rFont val="Calibri"/>
        <family val="2"/>
        <scheme val="minor"/>
      </rPr>
      <t xml:space="preserve"> 03.938.196/0001-58                           </t>
    </r>
    <r>
      <rPr>
        <b/>
        <sz val="11"/>
        <color theme="1"/>
        <rFont val="Calibri"/>
        <family val="2"/>
        <scheme val="minor"/>
      </rPr>
      <t xml:space="preserve">Telefone: </t>
    </r>
    <r>
      <rPr>
        <sz val="11"/>
        <color theme="1"/>
        <rFont val="Calibri"/>
        <family val="2"/>
        <scheme val="minor"/>
      </rPr>
      <t xml:space="preserve">19 3272-8000                             </t>
    </r>
    <r>
      <rPr>
        <b/>
        <sz val="11"/>
        <color theme="1"/>
        <rFont val="Calibri"/>
        <family val="2"/>
        <scheme val="minor"/>
      </rPr>
      <t>Endereço:</t>
    </r>
    <r>
      <rPr>
        <sz val="11"/>
        <color theme="1"/>
        <rFont val="Calibri"/>
        <family val="2"/>
        <scheme val="minor"/>
      </rPr>
      <t xml:space="preserve">Rua Doutor Alves do Banho, 888, Anexo 890 - Sao Bernardo, Campinas - SP                          </t>
    </r>
    <r>
      <rPr>
        <b/>
        <sz val="11"/>
        <color theme="1"/>
        <rFont val="Calibri"/>
        <family val="2"/>
        <scheme val="minor"/>
      </rPr>
      <t xml:space="preserve">CEP: </t>
    </r>
    <r>
      <rPr>
        <sz val="11"/>
        <color theme="1"/>
        <rFont val="Calibri"/>
        <family val="2"/>
        <scheme val="minor"/>
      </rPr>
      <t>03480-090</t>
    </r>
  </si>
  <si>
    <r>
      <t xml:space="preserve">Razão Social: </t>
    </r>
    <r>
      <rPr>
        <sz val="11"/>
        <color theme="1"/>
        <rFont val="Calibri"/>
        <family val="2"/>
        <scheme val="minor"/>
      </rPr>
      <t xml:space="preserve">MAIS ETICA COMERCIAL
</t>
    </r>
    <r>
      <rPr>
        <b/>
        <sz val="11"/>
        <color theme="1"/>
        <rFont val="Calibri"/>
        <family val="2"/>
        <scheme val="minor"/>
      </rPr>
      <t xml:space="preserve">CNPJ: </t>
    </r>
    <r>
      <rPr>
        <sz val="11"/>
        <color theme="1"/>
        <rFont val="Calibri"/>
        <family val="2"/>
        <scheme val="minor"/>
      </rPr>
      <t xml:space="preserve">29.795.338/0001-69
</t>
    </r>
    <r>
      <rPr>
        <b/>
        <sz val="11"/>
        <color theme="1"/>
        <rFont val="Calibri"/>
        <family val="2"/>
        <scheme val="minor"/>
      </rPr>
      <t>Telefone :</t>
    </r>
    <r>
      <rPr>
        <sz val="11"/>
        <color theme="1"/>
        <rFont val="Calibri"/>
        <family val="2"/>
        <scheme val="minor"/>
      </rPr>
      <t xml:space="preserve"> 62 3218-4079</t>
    </r>
    <r>
      <rPr>
        <b/>
        <sz val="11"/>
        <color theme="1"/>
        <rFont val="Calibri"/>
        <family val="2"/>
        <scheme val="minor"/>
      </rPr>
      <t xml:space="preserve">
Endereço:</t>
    </r>
    <r>
      <rPr>
        <sz val="11"/>
        <color theme="1"/>
        <rFont val="Calibri"/>
        <family val="2"/>
        <scheme val="minor"/>
      </rPr>
      <t>RUA AP2, 129 Q05 L15 -Goiânia/GO</t>
    </r>
    <r>
      <rPr>
        <b/>
        <sz val="11"/>
        <color theme="1"/>
        <rFont val="Calibri"/>
        <family val="2"/>
        <scheme val="minor"/>
      </rPr>
      <t xml:space="preserve">
CEP: </t>
    </r>
    <r>
      <rPr>
        <sz val="11"/>
        <color theme="1"/>
        <rFont val="Calibri"/>
        <family val="2"/>
        <scheme val="minor"/>
      </rPr>
      <t>74740-370</t>
    </r>
  </si>
  <si>
    <t>12.3</t>
  </si>
  <si>
    <t>12.5</t>
  </si>
  <si>
    <t>12.6</t>
  </si>
  <si>
    <t>12.7</t>
  </si>
  <si>
    <t>13.1</t>
  </si>
  <si>
    <t>CABO DE COBRE FLEXÍVEL ISOLADO, 2,5 MM², ANTI-CHAMA 450/750 V, PARA CIRCUITOS TERMINAIS - FORNECIMENTO E INSTALAÇÃO.</t>
  </si>
  <si>
    <t>CABO DE COBRE FLEXÍVEL ISOLADO, 4 MM², ANTI-CHAMA 450/750 V, PARA CIRCUITOS TERMINAIS - FORNECIMENTO E INSTALAÇÃO.</t>
  </si>
  <si>
    <t>CABO DE COBRE FLEXÍVEL ISOLADO, 6 MM², ANTI-CHAMA 450/750 V, PARA CIRCUITOS TERMINAIS - FORNECIMENTO E INSTALAÇÃO.</t>
  </si>
  <si>
    <t>CABO ELETRÔNICO CATEGORIA 6, INSTALADO EM EDIFICAÇÃO INSTITUCIONAL - FORNECIMENTO E INSTALAÇÃO</t>
  </si>
  <si>
    <t>CABO COAXIAL RG6 95% - FORNECIMENTO E INSTALAÇÃO</t>
  </si>
  <si>
    <t>JOELHO 90 GRAUS, EM FERRO GALVANIZADO, DN 65 (2 1/2"), CONEXÃO ROSQUEADA, INSTALADO EM REDE DE ALIMENTAÇÃO PARA HIDRANTE - FORNECIMENTO E INSTALAÇÃO</t>
  </si>
  <si>
    <t>TÊ, EM FERRO GALVANIZADO, CONEXÃO ROSQUEADA, DN 65 (2 1/2"), INSTALADO EM REDE DE ALIMENTAÇÃO PARA HIDRANTE - FORNECIMENTO E INSTALAÇÃO</t>
  </si>
  <si>
    <t xml:space="preserve">TUBO DE AÇO GALVANIZADO COM COSTURA, CLASSE MÉDIA, DN 65 (2 1/2"), CONEXÃO ROSQUEADA, INSTALADO EM REDE DE ALIMENTAÇÃO PARA HIDRANTE - FORNECIMENTO E INSTALAÇÃO. </t>
  </si>
  <si>
    <t>EXTINTOR DE INCÊNDIO PORTÁTIL COM CARGA DE CO2 DE 4 KG, CLASSE BC - FORNECIMENTO E INSTALAÇÃO</t>
  </si>
  <si>
    <t>EXTINTOR DE INCÊNDIO PORTÁTIL COM CARGA DE PQS DE 6 KG, CLASSE BC - FORNECIMENTO E INSTALAÇÃO.</t>
  </si>
  <si>
    <t>ABRIGO PARA HIDRANTE, 90X60X17CM, COM REGISTRO GLOBO ANGULAR 45 GRAUS 2 1/2", ADAPTADOR STORZ 2 1/2", MANGUEIRA DE INCÊNDIO 20M, REDUÇÃO 2 1/2" X 1 1/2" E ESGUICHO EM LATÃO 1 1/2" - FORNECIMENTO E INSTALAÇÃO.</t>
  </si>
  <si>
    <t>Observação</t>
  </si>
  <si>
    <t>meio período por dias alternados</t>
  </si>
  <si>
    <t>Levantamento quantitativo</t>
  </si>
  <si>
    <t>dias/mês</t>
  </si>
  <si>
    <t>horas/mês</t>
  </si>
  <si>
    <t>horas/dia</t>
  </si>
  <si>
    <t>engenheiro civil junior</t>
  </si>
  <si>
    <t>técnico de segurança do trabalho</t>
  </si>
  <si>
    <t>profissional</t>
  </si>
  <si>
    <t>21.10.081</t>
  </si>
  <si>
    <t>Rodapé hospitalar flexível em PVC para piso vinílico, espessura de 2 mm e altura de 7,5 cm, com impermeabilizante acrílico</t>
  </si>
  <si>
    <t>1.3</t>
  </si>
  <si>
    <t>3.2</t>
  </si>
  <si>
    <t>REGUA DE GASES MEDICINAIS PARA LEITOS DE ENFERMARIA OU ESTABILIZAÇÃO - FORNECIMENTO E INSTALAÇÃO COMPLETA</t>
  </si>
  <si>
    <t>LAVATÓRIO LOUÇA BRANCA SUSPENSO, 29,5 X 39CM OU EQUIVALENTE, PADRÃO POPULAR - FORNECIMENTO E INSTALAÇÃO.</t>
  </si>
  <si>
    <t>VASO SANITÁRIO SIFONADO COM CAIXA ACOPLADA LOUÇA BRANCA - FORNECIMENTO E INSTALAÇÃO.</t>
  </si>
  <si>
    <t>9.20</t>
  </si>
  <si>
    <t>CANTEIRO DE OBRAS</t>
  </si>
  <si>
    <t>FORNECIMENTO E INSTALAÇÃO DE PLACA DE OBRA COM CHAPA GALVANIZADA E ESTRUTURA DE MADEIRA.</t>
  </si>
  <si>
    <t>COEFICIENT</t>
  </si>
  <si>
    <t>LOCACAO DE CONTAINER 2,30 X 6,00 M, ALT. 2,50 M, COM 1 SANITARIO, PARA ESCRITORIO COMPLETO, SEM DIVISORIAS INTERNAS (NAO INCLUI MOBILIZACAO/DESMOBILIZACAO)</t>
  </si>
  <si>
    <t>14.1</t>
  </si>
  <si>
    <t>13.3</t>
  </si>
  <si>
    <t>12.9</t>
  </si>
  <si>
    <t>12.10</t>
  </si>
  <si>
    <t>9.23</t>
  </si>
  <si>
    <t>9.24</t>
  </si>
  <si>
    <t>9.25</t>
  </si>
  <si>
    <t>9.26</t>
  </si>
  <si>
    <t>9.27</t>
  </si>
  <si>
    <t>9.28</t>
  </si>
  <si>
    <t>9.29</t>
  </si>
  <si>
    <t>9.30</t>
  </si>
  <si>
    <t>9.31</t>
  </si>
  <si>
    <t>7.3</t>
  </si>
  <si>
    <t>7.4</t>
  </si>
  <si>
    <t>7.5</t>
  </si>
  <si>
    <t>7.6</t>
  </si>
  <si>
    <t>6.7</t>
  </si>
  <si>
    <t>6.8</t>
  </si>
  <si>
    <t>6.9</t>
  </si>
  <si>
    <t>6.10</t>
  </si>
  <si>
    <t>3.4</t>
  </si>
  <si>
    <t>3.5</t>
  </si>
  <si>
    <t>3.6</t>
  </si>
  <si>
    <t>3.7</t>
  </si>
  <si>
    <t>3.8</t>
  </si>
  <si>
    <t>3.9</t>
  </si>
  <si>
    <t>3.10</t>
  </si>
  <si>
    <t>3.11</t>
  </si>
  <si>
    <t>LOCAÇÃO DE CONTAINERS PARA CANTEIRO DE OBRAS</t>
  </si>
  <si>
    <t>DELIMITAÇÃO DE ÁREAS</t>
  </si>
  <si>
    <t xml:space="preserve">PAREDE COM SISTEMA EM CHAPAS DE GESSO PARA DRYWALL, USO INTERNO, COM UMA FACE SIMPLES E OUTRA FACE DUPLA E ESTRUTURA METÁLICA COM GUIAS SIMPLES, SEM VÃOS. </t>
  </si>
  <si>
    <t>Data:</t>
  </si>
  <si>
    <t>TROCA DE PISO CIRCULAÇÃO</t>
  </si>
  <si>
    <t>RODAPÉ EM GRANITO, ALTURA 10 CM.</t>
  </si>
  <si>
    <t>14.2</t>
  </si>
  <si>
    <t>14.3</t>
  </si>
  <si>
    <t>14.4</t>
  </si>
  <si>
    <t>14.6</t>
  </si>
  <si>
    <t>15.1</t>
  </si>
  <si>
    <t xml:space="preserve">FORNECIMENTO E INSTALAÇÃO DE SUPORTE DE MADEIRA PARA PLACAS DE SINALIZAÇÃO, EM SOLO, COM H= DE 2,5 M E SEÇÃO DE 7,5 X 7,5 CM. </t>
  </si>
  <si>
    <t>DEMOLIÇÃO DE ALVENARIA DE TIJOLO MACIÇO, DE FORMA MANUAL, SEM REAPROVEITAMENTO</t>
  </si>
  <si>
    <t>DEMOLIÇÃO DE LAJES, EM CONCRETO ARMADO, DE FORMA MANUAL, SEM REAPROVEITAMENTO</t>
  </si>
  <si>
    <t>ALVENARIA DE VEDAÇÃO DE BLOCOS CERÂMICOS FURADOS NA VERTICAL DE 19X19X39 CM (ESPESSURA 19 CM) E ARGAMASSA DE ASSENTAMENTO COM PREPARO EM BETONEIRA</t>
  </si>
  <si>
    <t>INTERRUPTOR PARALELO (1 MÓDULO), 10A/250V, INCLUINDO SUPORTE E PLACA - FORNECIMENTO E INSTALAÇÃO</t>
  </si>
  <si>
    <t>INTERRUPTOR SIMPLES (2 MÓDULOS), 10A/250V, INCLUINDO SUPORTE E PLACA - FORNECIMENTO E INSTALAÇÃO</t>
  </si>
  <si>
    <t>LUMINÁRIA ARANDELA TIPO MEIA LUA, DE SOBREPOR, COM 1 LÂMPADA LED DE 6W, SEM REATOR - FORNECIMENTO E INSTALAÇÃO</t>
  </si>
  <si>
    <t>UM</t>
  </si>
  <si>
    <t>09-009-111</t>
  </si>
  <si>
    <t>LUMINÁRIA LED DE SOBREPOR SLIM LINEAR 36W</t>
  </si>
  <si>
    <t>SIURB - 04/2025</t>
  </si>
  <si>
    <t>38.21.310</t>
  </si>
  <si>
    <t>Eletrocalha lisa galvanizada a fogo, 100 x 100 mm, com acessórios</t>
  </si>
  <si>
    <t>38.21.340</t>
  </si>
  <si>
    <t>Eletrocalha lisa galvanizada a fogo, 250 x 100 mm, com acessórios</t>
  </si>
  <si>
    <t>38.21.320</t>
  </si>
  <si>
    <t>Eletrocalha lisa galvanizada a fogo, 150 x 100 mm, com acessórios</t>
  </si>
  <si>
    <t>38.07.300</t>
  </si>
  <si>
    <t>Perfilado perfurado 38 x 38 mm em chapa 14 pré-zincada, com acessórios</t>
  </si>
  <si>
    <t>69.20.340</t>
  </si>
  <si>
    <t>Tomada para TV, tipo pino Jack, com placa</t>
  </si>
  <si>
    <t>TOMADA DE REDE RJ45 - FORNECIMENTO E INSTALAÇÃO. AF_11/2019</t>
  </si>
  <si>
    <t>SINAPI  04/2025</t>
  </si>
  <si>
    <t>P03 - PORTA DE CORRER COM 1 FOLHA EM MADEIRA SEMI-OCA, ESTRUTURADA EM OSB, COM FECHAMENTO EM MDF, REVESTIDO EM LAMINADO PET BRANCO TX, TRILHO NA PARTE SUPERIOR. 0,90x2,10 - FORNECIMENTO E INSTALAÇÃO COMPLETA</t>
  </si>
  <si>
    <t>P02 - CONJUNTO DE PORTA SEMI-OCA, ESTRUTURADA EM OSB, COM FECHAMENTO EM MDF, REVESTIDO EM LAMINADO PET BRANCO TX. BATENTE EM CHAPA GALVANIZADA 1,2mm, COM ACABAMENTO EM PINTURA ELETROSTÁTICA BRANCA - INCLUSO FECHADURA IMAB E DOBRADIÇAS ROLANTES. 1,02x2,10 - FORNECIMENTO E INSTALAÇÃO COMPLETA</t>
  </si>
  <si>
    <t>P04 - CONJUNTO DE PORTA SEMI-OCA, ESTRUTURADA EM OSB, COM FECHAMENTO EM MDF, REVESTIDO EM LAMINADO PET BRANCO TX. BATENTE EM CHAPA GALVANIZADA 1,2mm, COM ACABAMENTO EM PINTURA ELETROSTÁTICA BRANCA - INCLUSO FECHADURA IMAB E DOBRADIÇAS ROLANTES. 0,82x2,10 - FORNECIMENTO E INSTALAÇÃO COMPLETA</t>
  </si>
  <si>
    <t>P05 - CONJUNTO DE PORTA SEMI-OCA, ESTRUTURADA EM OSB, COM FECHAMENTO EM MDF, REVESTIDO EM LAMINADO PET BRANCO TX. BATENTE EM CHAPA GALVANIZADA 1,2mm, COM ACABAMENTO EM PINTURA ELETROSTÁTICA BRANCA - INCLUSO FECHADURA IMAB E DOBRADIÇAS ROLANTES. 0,92x2,10 - FORNECIMENTO E INSTALAÇÃO COMPLETA</t>
  </si>
  <si>
    <t>25.02.300</t>
  </si>
  <si>
    <t>Porta de abrir em alumínio com pintura eletrostática, sob medida - cor branca</t>
  </si>
  <si>
    <t>INSTALAÇÃO DE VIDRO TEMPERADO, E = 6 MM, ENCAIXADO EM PERFIL U</t>
  </si>
  <si>
    <t>CAIXILHO FIXO DE ALUMÍNIO PARA VIDRO (VIDRO INCLUSO), BATENTE/ REQUADRO DE 4 A 14 CM, SEM GUARNIÇÃO/ ALIZAR, FIXAÇÃO COM PARAFUSOS, VEDAÇÃO COM SILICONE, EXCLUSIVE CONTRAMARCO - FORNECIMENTO E INSTALAÇÃO</t>
  </si>
  <si>
    <t xml:space="preserve">GUARNIÇÃO DE ALUMÍNIO. </t>
  </si>
  <si>
    <t>MADEIRA &amp; ARTE
Proposta: 185/25</t>
  </si>
  <si>
    <t>HOSPITAL DAS PORTAS
Proposta: 2542</t>
  </si>
  <si>
    <t>B DESIGN SOB MEDIDA
Proposta: 2024-037rev1</t>
  </si>
  <si>
    <t>PERSOLLY 
Proposta: Y 2504014</t>
  </si>
  <si>
    <t>CENTRAL
Proposta: 013834</t>
  </si>
  <si>
    <t>WEIKU
Proposta: 109121</t>
  </si>
  <si>
    <t xml:space="preserve">J02 - Caixilho em alumínio pintado na cor branca - 0.8mx0.60m, compondo venezianas de lâminas de vidro acidado de 80mm de altura por 6mm de espessura, regulaveis  de 0 a 90 graus por meio de alavancas de aço inoxidável. Inclusive tela mosqueteiro </t>
  </si>
  <si>
    <t>J01 - Caixilho em alumínio pintado na cor branca - 2.00mx1.20m, composto de duas folhas fixas: Lado externo, folha com requadro em alumínio da linha 30, lâminas de PVC reguláveis de 0 a 135 graus por meio de um comando tipo manche, medindo 80mm x 14mm na cor branca. Lado interno  folha interna com requadro em alumínio, venezianas de lâminas de vidro cristal de 80mm de altura por 5mm de espessura, regulaveis  de 0 a 90 graus por meio de alavancas de aço inoxidável. Inclusive tela mosqueteiro</t>
  </si>
  <si>
    <t>J04 - Caixilho em alumínio pintado na cor branca - 1,5mx1.20m, composto de duas folhas fixas: Lado externo, folha com requadro em alumínio da linha 30, lâminas de PVC reguláveis de 0 a 135 graus por meio de um comando tipo manche, medindo 80mm x 14mm na cor branca. Lado interno  folha interna com requadro em alumínio, venezianas de lâminas de vidro cristal de 80mm de altura por 5mm de espessura, regulaveis  de 0 a 90 graus por meio de alavancas de aço inoxidável. Inclusive tela mosqueteiro</t>
  </si>
  <si>
    <t>FIXAÇÃO DE TUBOS HORIZONTAIS DE PVC, CPVC OU COBRE DIÂMETROS MENORES OU IGUAIS A 40 MM OU ELETROCALHAS ATÉ 150MM DE LARGURA, COM ABRAÇADEIRA METÁLICA RÍGIDA TIPO D 1/2, FIXADA EM PERFILADO EM LAJE</t>
  </si>
  <si>
    <t xml:space="preserve">EXECUÇÃO DE LAJE SOBRE SOLO, ESPESSURA DE 10 CM, FCK = 30 MPA, COM USO DE FORMAS EM MADEIRA SERRADA. </t>
  </si>
  <si>
    <t>CONTRAPISO EM ARGAMASSA PRONTA, PREPARO MECÂNICO COM MISTURADOR 300 KG, APLICADO EM ÁREAS SECAS SOBRE LAJE, ADERIDO, ACABAMENTO NÃO REFORÇADO, ESPESSURA 3CM</t>
  </si>
  <si>
    <t>41.11.094</t>
  </si>
  <si>
    <t>Luminária LED de embutir para caixa de luz 4 x 2cm, para uso externo, tipo balizador de 3 W</t>
  </si>
  <si>
    <t>CAIXA RETANGULAR 4" X 4" ALTA (2,00 M DO PISO), PVC, INSTALADA EM PAREDE - FORNECIMENTO E INSTALAÇÃO</t>
  </si>
  <si>
    <t>J05 - Caixilho em alumínio pintado na cor branca - 1,1mx1.20m, composto de duas folhas fixas: Lado externo, folha com requadro em alumínio da linha 30, lâminas de PVC reguláveis de 0 a 135 graus por meio de um comando tipo manche, medindo 80mm x 14mm na cor branca. Lado interno  folha interna com requadro em alumínio, venezianas de lâminas de vidro cristal de 80mm de altura por 5mm de espessura, regulaveis  de 0 a 90 graus por meio de alavancas de aço inoxidável. Inclusive tela mosqueteiro</t>
  </si>
  <si>
    <r>
      <t>Razão Social:</t>
    </r>
    <r>
      <rPr>
        <sz val="11"/>
        <color theme="1"/>
        <rFont val="Calibri"/>
        <family val="2"/>
        <scheme val="minor"/>
      </rPr>
      <t>KOMPET PARTS COMERCIO LTDA</t>
    </r>
    <r>
      <rPr>
        <b/>
        <sz val="11"/>
        <color theme="1"/>
        <rFont val="Calibri"/>
        <family val="2"/>
        <scheme val="minor"/>
      </rPr>
      <t xml:space="preserve">
CNPJ: </t>
    </r>
    <r>
      <rPr>
        <sz val="11"/>
        <color theme="1"/>
        <rFont val="Calibri"/>
        <family val="2"/>
        <scheme val="minor"/>
      </rPr>
      <t xml:space="preserve">37.358.419/0001-20
</t>
    </r>
    <r>
      <rPr>
        <b/>
        <sz val="11"/>
        <color theme="1"/>
        <rFont val="Calibri"/>
        <family val="2"/>
        <scheme val="minor"/>
      </rPr>
      <t>Telefone</t>
    </r>
    <r>
      <rPr>
        <sz val="11"/>
        <color theme="1"/>
        <rFont val="Calibri"/>
        <family val="2"/>
        <scheme val="minor"/>
      </rPr>
      <t>: (11) 4975-7832</t>
    </r>
    <r>
      <rPr>
        <b/>
        <sz val="11"/>
        <color theme="1"/>
        <rFont val="Calibri"/>
        <family val="2"/>
        <scheme val="minor"/>
      </rPr>
      <t xml:space="preserve">
Endereço:</t>
    </r>
    <r>
      <rPr>
        <sz val="11"/>
        <color theme="1"/>
        <rFont val="Calibri"/>
        <family val="2"/>
        <scheme val="minor"/>
      </rPr>
      <t xml:space="preserve">Rua Guadalupe, 435, Santo André SP
</t>
    </r>
    <r>
      <rPr>
        <b/>
        <sz val="11"/>
        <color theme="1"/>
        <rFont val="Calibri"/>
        <family val="2"/>
        <scheme val="minor"/>
      </rPr>
      <t xml:space="preserve">CEP: </t>
    </r>
    <r>
      <rPr>
        <sz val="11"/>
        <color theme="1"/>
        <rFont val="Calibri"/>
        <family val="2"/>
        <scheme val="minor"/>
      </rPr>
      <t xml:space="preserve">09280-050
</t>
    </r>
  </si>
  <si>
    <t>KOMPET
Proposta: 260525</t>
  </si>
  <si>
    <t>RESPIROX
Proposta: 2605</t>
  </si>
  <si>
    <r>
      <t xml:space="preserve">Razão Social: </t>
    </r>
    <r>
      <rPr>
        <sz val="11"/>
        <color theme="1"/>
        <rFont val="Calibri"/>
        <family val="2"/>
        <scheme val="minor"/>
      </rPr>
      <t xml:space="preserve">Respirox Comercio de Oxigenio LTDA 
</t>
    </r>
    <r>
      <rPr>
        <b/>
        <sz val="11"/>
        <color theme="1"/>
        <rFont val="Calibri"/>
        <family val="2"/>
        <scheme val="minor"/>
      </rPr>
      <t xml:space="preserve">CNPJ: </t>
    </r>
    <r>
      <rPr>
        <sz val="11"/>
        <color theme="1"/>
        <rFont val="Calibri"/>
        <family val="2"/>
        <scheme val="minor"/>
      </rPr>
      <t xml:space="preserve">74.663.972/0001-00
</t>
    </r>
    <r>
      <rPr>
        <b/>
        <sz val="11"/>
        <color theme="1"/>
        <rFont val="Calibri"/>
        <family val="2"/>
        <scheme val="minor"/>
      </rPr>
      <t>Telefone:</t>
    </r>
    <r>
      <rPr>
        <sz val="11"/>
        <color theme="1"/>
        <rFont val="Calibri"/>
        <family val="2"/>
        <scheme val="minor"/>
      </rPr>
      <t xml:space="preserve"> (11) 2978-3344</t>
    </r>
    <r>
      <rPr>
        <b/>
        <sz val="11"/>
        <color theme="1"/>
        <rFont val="Calibri"/>
        <family val="2"/>
        <scheme val="minor"/>
      </rPr>
      <t xml:space="preserve">
Endereço:</t>
    </r>
    <r>
      <rPr>
        <sz val="11"/>
        <color theme="1"/>
        <rFont val="Calibri"/>
        <family val="2"/>
        <scheme val="minor"/>
      </rPr>
      <t>Rua Conselheiro Saraiva, 674, São Paulo/SP</t>
    </r>
    <r>
      <rPr>
        <b/>
        <sz val="11"/>
        <color theme="1"/>
        <rFont val="Calibri"/>
        <family val="2"/>
        <scheme val="minor"/>
      </rPr>
      <t xml:space="preserve">
CEP: </t>
    </r>
    <r>
      <rPr>
        <sz val="11"/>
        <color theme="1"/>
        <rFont val="Calibri"/>
        <family val="2"/>
        <scheme val="minor"/>
      </rPr>
      <t xml:space="preserve">02037-021
</t>
    </r>
  </si>
  <si>
    <t>JETFRIO refrigeração
Proposta 260525</t>
  </si>
  <si>
    <t>CATAVENTO refrigeração
Proposta: 260525</t>
  </si>
  <si>
    <t>CATAVENTO REFRIGERACAO
Proposta: 260525</t>
  </si>
  <si>
    <t>DEMOLIÇÃO DE LAJES, EM CONCRETO ARMADO, DE FORMA MECANIZADA COM MARTELETE, SEM REAPROVEITAMENTO</t>
  </si>
  <si>
    <t>SINAPI 04/2025</t>
  </si>
  <si>
    <t>CDHU 197 - 02/2025</t>
  </si>
  <si>
    <t>09-013-011</t>
  </si>
  <si>
    <t>3.3</t>
  </si>
  <si>
    <t>3.12</t>
  </si>
  <si>
    <t>6.4</t>
  </si>
  <si>
    <t>6.11</t>
  </si>
  <si>
    <t>8.2</t>
  </si>
  <si>
    <t>8.3</t>
  </si>
  <si>
    <t>10.5</t>
  </si>
  <si>
    <t>10.7</t>
  </si>
  <si>
    <t>10.8</t>
  </si>
  <si>
    <t>10.10</t>
  </si>
  <si>
    <t>10.11</t>
  </si>
  <si>
    <t>10.12</t>
  </si>
  <si>
    <t>11.2</t>
  </si>
  <si>
    <t>11.9</t>
  </si>
  <si>
    <t>12.4</t>
  </si>
  <si>
    <t>12.8</t>
  </si>
  <si>
    <t>13.2</t>
  </si>
  <si>
    <t>13.4</t>
  </si>
  <si>
    <t>13.5</t>
  </si>
  <si>
    <t>13.6</t>
  </si>
  <si>
    <t>14.5</t>
  </si>
  <si>
    <t>DEMOLIÇÃO DE ARGAMASSAS, DE FORMA DE FORMA MECANIZADA COM MARTELETE, SEM REAPROVEITAMENTO.</t>
  </si>
  <si>
    <t>Área total: 210 m²</t>
  </si>
  <si>
    <t>BARRA DE APOIO RETA, EM ACO INOX POLIDO, COMPRIMENTO 80 CM, FIXADA NA PAREDE - FORNECIMENTO E INSTALAÇÃO</t>
  </si>
  <si>
    <t>10.24</t>
  </si>
  <si>
    <t>10.30</t>
  </si>
  <si>
    <t>10.31</t>
  </si>
  <si>
    <t>10.32</t>
  </si>
  <si>
    <t>10.33</t>
  </si>
  <si>
    <t>10.34</t>
  </si>
  <si>
    <t>10.35</t>
  </si>
  <si>
    <t>10.36</t>
  </si>
  <si>
    <t>10.37</t>
  </si>
  <si>
    <t>10.38</t>
  </si>
  <si>
    <t>10.39</t>
  </si>
  <si>
    <t>11.11</t>
  </si>
  <si>
    <t>11.12</t>
  </si>
  <si>
    <t>11.13</t>
  </si>
  <si>
    <t>13.7</t>
  </si>
  <si>
    <t>13.8</t>
  </si>
  <si>
    <t>13.9</t>
  </si>
  <si>
    <t>13.10</t>
  </si>
  <si>
    <t>13.11</t>
  </si>
  <si>
    <t>13.12</t>
  </si>
  <si>
    <t>13.13</t>
  </si>
  <si>
    <t>15.2</t>
  </si>
  <si>
    <t>15.3</t>
  </si>
  <si>
    <t>15.4</t>
  </si>
  <si>
    <t>15.5</t>
  </si>
  <si>
    <t>15.6</t>
  </si>
  <si>
    <t>16.1</t>
  </si>
  <si>
    <t>30.01.110</t>
  </si>
  <si>
    <t>visitas 1 vez na semana</t>
  </si>
  <si>
    <t xml:space="preserve">LUVA SIMPLES, PVC, SÉRIE NORMAL, ESGOTO PREDIAL, DN 150 MM, JUNTA ELÁSTICA, FORNECIDO E INSTALADO EM SUBCOLETOR AÉREO DE ESGOTO SANITÁRIO. </t>
  </si>
  <si>
    <t xml:space="preserve">FIXAÇÃO DE TUBOS VERTICAIS DE PVC ÁGUA, PVC ESGOTO, PVC ÁGUA PLUVIAL, CPVC, PPR, COBRE OU AÇO, DIÂMETROS MAIORES QUE 75 MM E MENORES OU IGUAIS A 100 MM, COM ABRAÇADEIRA METÁLICA RÍGIDA TIPO U PERFIL 4", FIXADA EM PERFILADO EM PAREDE. </t>
  </si>
  <si>
    <t>10.4</t>
  </si>
  <si>
    <t>10.9</t>
  </si>
  <si>
    <t>10.13</t>
  </si>
  <si>
    <t>10.14</t>
  </si>
  <si>
    <t>10.15</t>
  </si>
  <si>
    <t>10.16</t>
  </si>
  <si>
    <t>10.18</t>
  </si>
  <si>
    <t>10.19</t>
  </si>
  <si>
    <t>10.20</t>
  </si>
  <si>
    <t>10.21</t>
  </si>
  <si>
    <t>10.22</t>
  </si>
  <si>
    <t>10.23</t>
  </si>
  <si>
    <t>10.25</t>
  </si>
  <si>
    <t>10.26</t>
  </si>
  <si>
    <t>10.27</t>
  </si>
  <si>
    <t>10.28</t>
  </si>
  <si>
    <t>10.29</t>
  </si>
  <si>
    <t>RALO LINEAR OCULTO 150MM</t>
  </si>
  <si>
    <r>
      <t>Razão Social:</t>
    </r>
    <r>
      <rPr>
        <sz val="11"/>
        <color theme="1"/>
        <rFont val="Calibri"/>
        <family val="2"/>
        <scheme val="minor"/>
      </rPr>
      <t>AIR LIQUIDE BRASIL LTDA</t>
    </r>
    <r>
      <rPr>
        <b/>
        <sz val="11"/>
        <color theme="1"/>
        <rFont val="Calibri"/>
        <family val="2"/>
        <scheme val="minor"/>
      </rPr>
      <t xml:space="preserve">
CNPJ: </t>
    </r>
    <r>
      <rPr>
        <sz val="11"/>
        <color theme="1"/>
        <rFont val="Calibri"/>
        <family val="2"/>
        <scheme val="minor"/>
      </rPr>
      <t xml:space="preserve">00.331.788/0007-04
</t>
    </r>
    <r>
      <rPr>
        <b/>
        <sz val="11"/>
        <color theme="1"/>
        <rFont val="Calibri"/>
        <family val="2"/>
        <scheme val="minor"/>
      </rPr>
      <t>Telefone:</t>
    </r>
    <r>
      <rPr>
        <sz val="11"/>
        <color theme="1"/>
        <rFont val="Calibri"/>
        <family val="2"/>
        <scheme val="minor"/>
      </rPr>
      <t xml:space="preserve"> 11 996490-1191</t>
    </r>
    <r>
      <rPr>
        <b/>
        <sz val="11"/>
        <color theme="1"/>
        <rFont val="Calibri"/>
        <family val="2"/>
        <scheme val="minor"/>
      </rPr>
      <t xml:space="preserve">
Endereço: </t>
    </r>
    <r>
      <rPr>
        <sz val="11"/>
        <color theme="1"/>
        <rFont val="Calibri"/>
        <family val="2"/>
        <scheme val="minor"/>
      </rPr>
      <t xml:space="preserve">Rodovia Dom Gabriel Paulino Bueno Couto - Medeiros, Jundiai - SP.
</t>
    </r>
    <r>
      <rPr>
        <b/>
        <sz val="11"/>
        <color theme="1"/>
        <rFont val="Calibri"/>
        <family val="2"/>
        <scheme val="minor"/>
      </rPr>
      <t xml:space="preserve">CEP: </t>
    </r>
    <r>
      <rPr>
        <sz val="11"/>
        <color theme="1"/>
        <rFont val="Calibri"/>
        <family val="2"/>
        <scheme val="minor"/>
      </rPr>
      <t xml:space="preserve">13212-240
</t>
    </r>
  </si>
  <si>
    <r>
      <t>Razão Social:</t>
    </r>
    <r>
      <rPr>
        <sz val="11"/>
        <color theme="1"/>
        <rFont val="Calibri"/>
        <family val="2"/>
        <scheme val="minor"/>
      </rPr>
      <t>Casa Mimosa Hidráulica e Acabamentos</t>
    </r>
    <r>
      <rPr>
        <b/>
        <sz val="11"/>
        <color theme="1"/>
        <rFont val="Calibri"/>
        <family val="2"/>
        <scheme val="minor"/>
      </rPr>
      <t xml:space="preserve">
CNPJ: </t>
    </r>
    <r>
      <rPr>
        <sz val="11"/>
        <color theme="1"/>
        <rFont val="Calibri"/>
        <family val="2"/>
        <scheme val="minor"/>
      </rPr>
      <t xml:space="preserve">62.978.978/0001-80
</t>
    </r>
    <r>
      <rPr>
        <b/>
        <sz val="11"/>
        <color theme="1"/>
        <rFont val="Calibri"/>
        <family val="2"/>
        <scheme val="minor"/>
      </rPr>
      <t>Telefone:</t>
    </r>
    <r>
      <rPr>
        <sz val="11"/>
        <color theme="1"/>
        <rFont val="Calibri"/>
        <family val="2"/>
        <scheme val="minor"/>
      </rPr>
      <t xml:space="preserve"> 11 2782-5500</t>
    </r>
    <r>
      <rPr>
        <b/>
        <sz val="11"/>
        <color theme="1"/>
        <rFont val="Calibri"/>
        <family val="2"/>
        <scheme val="minor"/>
      </rPr>
      <t xml:space="preserve">
Endereço: </t>
    </r>
    <r>
      <rPr>
        <sz val="11"/>
        <color theme="1"/>
        <rFont val="Calibri"/>
        <family val="2"/>
        <scheme val="minor"/>
      </rPr>
      <t xml:space="preserve">Avenida Dezenove de Janeiro, 391 a 421
Vila Carrão, São Paulo/SP
</t>
    </r>
    <r>
      <rPr>
        <b/>
        <sz val="11"/>
        <color theme="1"/>
        <rFont val="Calibri"/>
        <family val="2"/>
        <scheme val="minor"/>
      </rPr>
      <t xml:space="preserve">CEP: </t>
    </r>
    <r>
      <rPr>
        <sz val="11"/>
        <color theme="1"/>
        <rFont val="Calibri"/>
        <family val="2"/>
        <scheme val="minor"/>
      </rPr>
      <t xml:space="preserve">03449-000
</t>
    </r>
  </si>
  <si>
    <t>LEROY MERLIN
Proposta: 1570554528</t>
  </si>
  <si>
    <r>
      <t xml:space="preserve">Razão Social: </t>
    </r>
    <r>
      <rPr>
        <sz val="11"/>
        <color theme="1"/>
        <rFont val="Calibri"/>
        <family val="2"/>
        <scheme val="minor"/>
      </rPr>
      <t xml:space="preserve">A Leroy Merlin Cia. Brasileira de Bricolagem
</t>
    </r>
    <r>
      <rPr>
        <b/>
        <sz val="11"/>
        <color theme="1"/>
        <rFont val="Calibri"/>
        <family val="2"/>
        <scheme val="minor"/>
      </rPr>
      <t xml:space="preserve">CNPJ: </t>
    </r>
    <r>
      <rPr>
        <sz val="11"/>
        <color theme="1"/>
        <rFont val="Calibri"/>
        <family val="2"/>
        <scheme val="minor"/>
      </rPr>
      <t xml:space="preserve">01.438.784/0001-05
</t>
    </r>
    <r>
      <rPr>
        <b/>
        <sz val="11"/>
        <color theme="1"/>
        <rFont val="Calibri"/>
        <family val="2"/>
        <scheme val="minor"/>
      </rPr>
      <t>Telefone :</t>
    </r>
    <r>
      <rPr>
        <sz val="11"/>
        <color theme="1"/>
        <rFont val="Calibri"/>
        <family val="2"/>
        <scheme val="minor"/>
      </rPr>
      <t xml:space="preserve"> 11 4020-5376</t>
    </r>
    <r>
      <rPr>
        <b/>
        <sz val="11"/>
        <color theme="1"/>
        <rFont val="Calibri"/>
        <family val="2"/>
        <scheme val="minor"/>
      </rPr>
      <t xml:space="preserve">
Endereço:</t>
    </r>
    <r>
      <rPr>
        <sz val="11"/>
        <color theme="1"/>
        <rFont val="Calibri"/>
        <family val="2"/>
        <scheme val="minor"/>
      </rPr>
      <t>Rua Pascoal Pais, nº 525, 5º andar - Vila Cordeiro São Paulo/SP</t>
    </r>
    <r>
      <rPr>
        <b/>
        <sz val="11"/>
        <color theme="1"/>
        <rFont val="Calibri"/>
        <family val="2"/>
        <scheme val="minor"/>
      </rPr>
      <t xml:space="preserve">
CEP: </t>
    </r>
    <r>
      <rPr>
        <sz val="11"/>
        <color theme="1"/>
        <rFont val="Calibri"/>
        <family val="2"/>
        <scheme val="minor"/>
      </rPr>
      <t>04581-060</t>
    </r>
  </si>
  <si>
    <t>CASA MIMOSA
Proposta: 16796</t>
  </si>
  <si>
    <t>CASA DO RALO
Proposta: 1501</t>
  </si>
  <si>
    <r>
      <rPr>
        <b/>
        <sz val="11"/>
        <color theme="1"/>
        <rFont val="Calibri"/>
        <family val="2"/>
        <scheme val="minor"/>
      </rPr>
      <t xml:space="preserve">Razão social: </t>
    </r>
    <r>
      <rPr>
        <sz val="11"/>
        <color theme="1"/>
        <rFont val="Calibri"/>
        <family val="2"/>
        <scheme val="minor"/>
      </rPr>
      <t xml:space="preserve">RIBEIRO &amp; ROMIN COMERCIO DE MATERIAIS DE CONSTRUCAO LTDA
</t>
    </r>
    <r>
      <rPr>
        <b/>
        <sz val="11"/>
        <color theme="1"/>
        <rFont val="Calibri"/>
        <family val="2"/>
        <scheme val="minor"/>
      </rPr>
      <t>CNPJ:</t>
    </r>
    <r>
      <rPr>
        <sz val="11"/>
        <color theme="1"/>
        <rFont val="Calibri"/>
        <family val="2"/>
        <scheme val="minor"/>
      </rPr>
      <t xml:space="preserve"> 08.784.680/0001-93                        </t>
    </r>
    <r>
      <rPr>
        <b/>
        <sz val="11"/>
        <color theme="1"/>
        <rFont val="Calibri"/>
        <family val="2"/>
        <scheme val="minor"/>
      </rPr>
      <t xml:space="preserve">Telefone: </t>
    </r>
    <r>
      <rPr>
        <sz val="11"/>
        <color theme="1"/>
        <rFont val="Calibri"/>
        <family val="2"/>
        <scheme val="minor"/>
      </rPr>
      <t xml:space="preserve">11 3805-1220                             </t>
    </r>
    <r>
      <rPr>
        <b/>
        <sz val="11"/>
        <color theme="1"/>
        <rFont val="Calibri"/>
        <family val="2"/>
        <scheme val="minor"/>
      </rPr>
      <t>Endereço:</t>
    </r>
    <r>
      <rPr>
        <sz val="11"/>
        <color theme="1"/>
        <rFont val="Calibri"/>
        <family val="2"/>
        <scheme val="minor"/>
      </rPr>
      <t xml:space="preserve">Rua Tonelero, São Paulo/SP
</t>
    </r>
    <r>
      <rPr>
        <b/>
        <sz val="11"/>
        <color theme="1"/>
        <rFont val="Calibri"/>
        <family val="2"/>
        <scheme val="minor"/>
      </rPr>
      <t xml:space="preserve">CEP: </t>
    </r>
    <r>
      <rPr>
        <sz val="11"/>
        <color theme="1"/>
        <rFont val="Calibri"/>
        <family val="2"/>
        <scheme val="minor"/>
      </rPr>
      <t>005056-000</t>
    </r>
  </si>
  <si>
    <t>Barra de proteção para sifão, para pessoas com mobilidade reduzida, em tubo de alumínio, acabamento com pintura epóxi</t>
  </si>
  <si>
    <t>TRANSPORTE COM CAMINHÃO CARROCERIA COM GUINDAUTO (MUNCK), MOMENTO MÁXIMO DE CARGA 11,7 TM, EM VIA URBANA PAVIMENTADA, ADICIONAL PARA DMT ATÉ 30 KM (UNIDADE: TXKM).</t>
  </si>
  <si>
    <t>TXKM</t>
  </si>
  <si>
    <t>REFORMA DA INTERNAÇÃO FASE 02
 BLOCO SÃO MIGUEL</t>
  </si>
  <si>
    <t>10.17</t>
  </si>
  <si>
    <t>comp SC015</t>
  </si>
  <si>
    <t>38.04.060</t>
  </si>
  <si>
    <t>Eletroduto galvanizado conforme NBR13057 - 1´ com acessórios</t>
  </si>
  <si>
    <t>PROPOSTA</t>
  </si>
  <si>
    <t>PARAMETROS MÁXIMOS</t>
  </si>
  <si>
    <r>
      <t xml:space="preserve">ANEXO I
MODELO
</t>
    </r>
    <r>
      <rPr>
        <b/>
        <sz val="16"/>
        <color theme="1"/>
        <rFont val="Calibri"/>
        <family val="2"/>
        <scheme val="minor"/>
      </rPr>
      <t>PLANILHA ORÇAMENTÁRIA</t>
    </r>
    <r>
      <rPr>
        <b/>
        <sz val="14"/>
        <color theme="1"/>
        <rFont val="Calibri"/>
        <family val="2"/>
        <scheme val="minor"/>
      </rPr>
      <t xml:space="preserve">
</t>
    </r>
    <r>
      <rPr>
        <sz val="14"/>
        <color theme="1"/>
        <rFont val="Calibri"/>
        <family val="2"/>
        <scheme val="minor"/>
      </rPr>
      <t>(o documento deverá ser emitido em papel timbrado da empresa proponente)</t>
    </r>
  </si>
  <si>
    <t xml:space="preserve">RESPONSÁVEL TÉCNICO: </t>
  </si>
  <si>
    <t xml:space="preserve">CREA: </t>
  </si>
  <si>
    <t xml:space="preserve">    /         /                </t>
  </si>
  <si>
    <t>RESPONSÁVEL TÉCNICO:</t>
  </si>
  <si>
    <t>CREA:</t>
  </si>
  <si>
    <t xml:space="preserve">         /         /                </t>
  </si>
  <si>
    <r>
      <t xml:space="preserve">ANEXO XIII
MODELO
CRONOGRAMA FÍSICO-FINANCEIRO
</t>
    </r>
    <r>
      <rPr>
        <sz val="11"/>
        <color theme="1"/>
        <rFont val="Calibri"/>
        <family val="2"/>
        <scheme val="minor"/>
      </rPr>
      <t>(o documento deverá ser emitido em papel timbrado da empresa proponente)</t>
    </r>
  </si>
  <si>
    <r>
      <t xml:space="preserve">ANEXO XIV
MODELO
COMPOSIÇÃO
</t>
    </r>
    <r>
      <rPr>
        <sz val="11"/>
        <color theme="1"/>
        <rFont val="Calibri"/>
        <family val="2"/>
        <scheme val="minor"/>
      </rPr>
      <t>(o documento deverá ser emitido em papel timbrado da empresa proponente)</t>
    </r>
  </si>
  <si>
    <t>CR: 955180/2023</t>
  </si>
  <si>
    <r>
      <t>Razão Social:</t>
    </r>
    <r>
      <rPr>
        <sz val="11"/>
        <color theme="1"/>
        <rFont val="Calibri"/>
        <family val="2"/>
        <scheme val="minor"/>
      </rPr>
      <t xml:space="preserve"> Donizete Aparecido de Oliveira Manutenções</t>
    </r>
    <r>
      <rPr>
        <b/>
        <sz val="11"/>
        <color theme="1"/>
        <rFont val="Calibri"/>
        <family val="2"/>
        <scheme val="minor"/>
      </rPr>
      <t xml:space="preserve">
CNPJ: </t>
    </r>
    <r>
      <rPr>
        <sz val="11"/>
        <color theme="1"/>
        <rFont val="Calibri"/>
        <family val="2"/>
        <scheme val="minor"/>
      </rPr>
      <t>10.271.744/0001-02</t>
    </r>
    <r>
      <rPr>
        <b/>
        <sz val="11"/>
        <color theme="1"/>
        <rFont val="Calibri"/>
        <family val="2"/>
        <scheme val="minor"/>
      </rPr>
      <t xml:space="preserve">
Endereço:</t>
    </r>
    <r>
      <rPr>
        <sz val="11"/>
        <color theme="1"/>
        <rFont val="Calibri"/>
        <family val="2"/>
        <scheme val="minor"/>
      </rPr>
      <t xml:space="preserve"> Rua Glauco Velasquez, N°396 - São Paulo/SP
</t>
    </r>
    <r>
      <rPr>
        <b/>
        <sz val="11"/>
        <color theme="1"/>
        <rFont val="Calibri"/>
        <family val="2"/>
        <scheme val="minor"/>
      </rPr>
      <t xml:space="preserve">CEP: </t>
    </r>
    <r>
      <rPr>
        <sz val="11"/>
        <color theme="1"/>
        <rFont val="Calibri"/>
        <family val="2"/>
        <scheme val="minor"/>
      </rPr>
      <t xml:space="preserve">02553-000
</t>
    </r>
  </si>
  <si>
    <r>
      <t xml:space="preserve">Razão Social: </t>
    </r>
    <r>
      <rPr>
        <sz val="11"/>
        <color theme="1"/>
        <rFont val="Calibri"/>
        <family val="2"/>
        <scheme val="minor"/>
      </rPr>
      <t xml:space="preserve">Fort Sorocaba Madeiras Comércio Ltda. - Me.
</t>
    </r>
    <r>
      <rPr>
        <b/>
        <sz val="11"/>
        <color theme="1"/>
        <rFont val="Calibri"/>
        <family val="2"/>
        <scheme val="minor"/>
      </rPr>
      <t xml:space="preserve">CNPJ: </t>
    </r>
    <r>
      <rPr>
        <sz val="11"/>
        <color theme="1"/>
        <rFont val="Calibri"/>
        <family val="2"/>
        <scheme val="minor"/>
      </rPr>
      <t>04.818.367/0001-78</t>
    </r>
    <r>
      <rPr>
        <b/>
        <sz val="11"/>
        <color theme="1"/>
        <rFont val="Calibri"/>
        <family val="2"/>
        <scheme val="minor"/>
      </rPr>
      <t xml:space="preserve">
Endereço:</t>
    </r>
    <r>
      <rPr>
        <sz val="11"/>
        <color theme="1"/>
        <rFont val="Calibri"/>
        <family val="2"/>
        <scheme val="minor"/>
      </rPr>
      <t xml:space="preserve"> Av. Ipanema, 4626 – Recreio dos Sorocabanos - Sorocaba/SP</t>
    </r>
    <r>
      <rPr>
        <b/>
        <sz val="11"/>
        <color theme="1"/>
        <rFont val="Calibri"/>
        <family val="2"/>
        <scheme val="minor"/>
      </rPr>
      <t xml:space="preserve">
CEP: </t>
    </r>
    <r>
      <rPr>
        <sz val="11"/>
        <color theme="1"/>
        <rFont val="Calibri"/>
        <family val="2"/>
        <scheme val="minor"/>
      </rPr>
      <t xml:space="preserve">:18071-801
</t>
    </r>
  </si>
  <si>
    <r>
      <t xml:space="preserve">Razão Social: </t>
    </r>
    <r>
      <rPr>
        <sz val="11"/>
        <color theme="1"/>
        <rFont val="Calibri"/>
        <family val="2"/>
        <scheme val="minor"/>
      </rPr>
      <t>D.C. Bellon Comercio e Montagem</t>
    </r>
    <r>
      <rPr>
        <b/>
        <sz val="11"/>
        <color theme="1"/>
        <rFont val="Calibri"/>
        <family val="2"/>
        <scheme val="minor"/>
      </rPr>
      <t xml:space="preserve">
CNPJ: </t>
    </r>
    <r>
      <rPr>
        <sz val="11"/>
        <color theme="1"/>
        <rFont val="Calibri"/>
        <family val="2"/>
        <scheme val="minor"/>
      </rPr>
      <t>36.485.657/0001-33</t>
    </r>
    <r>
      <rPr>
        <b/>
        <sz val="11"/>
        <color theme="1"/>
        <rFont val="Calibri"/>
        <family val="2"/>
        <scheme val="minor"/>
      </rPr>
      <t xml:space="preserve">
Endereço:</t>
    </r>
    <r>
      <rPr>
        <sz val="11"/>
        <color theme="1"/>
        <rFont val="Calibri"/>
        <family val="2"/>
        <scheme val="minor"/>
      </rPr>
      <t xml:space="preserve"> Rua Benedito de Ameida Lima 483, Eden - Sorocaba/SP</t>
    </r>
    <r>
      <rPr>
        <b/>
        <sz val="11"/>
        <color theme="1"/>
        <rFont val="Calibri"/>
        <family val="2"/>
        <scheme val="minor"/>
      </rPr>
      <t xml:space="preserve">
CEP</t>
    </r>
    <r>
      <rPr>
        <sz val="11"/>
        <color theme="1"/>
        <rFont val="Calibri"/>
        <family val="2"/>
        <scheme val="minor"/>
      </rPr>
      <t xml:space="preserve">  18103-021
</t>
    </r>
  </si>
  <si>
    <r>
      <t>Razão Social:</t>
    </r>
    <r>
      <rPr>
        <sz val="11"/>
        <color theme="1"/>
        <rFont val="Calibri"/>
        <family val="2"/>
        <scheme val="minor"/>
      </rPr>
      <t xml:space="preserve"> WEIKU DO BRASIL LTDA</t>
    </r>
    <r>
      <rPr>
        <b/>
        <sz val="11"/>
        <color theme="1"/>
        <rFont val="Calibri"/>
        <family val="2"/>
        <scheme val="minor"/>
      </rPr>
      <t xml:space="preserve">
CNPJ: </t>
    </r>
    <r>
      <rPr>
        <sz val="11"/>
        <color theme="1"/>
        <rFont val="Calibri"/>
        <family val="2"/>
        <scheme val="minor"/>
      </rPr>
      <t>02.542.120/0001-46</t>
    </r>
    <r>
      <rPr>
        <b/>
        <sz val="11"/>
        <color theme="1"/>
        <rFont val="Calibri"/>
        <family val="2"/>
        <scheme val="minor"/>
      </rPr>
      <t xml:space="preserve">
Endereço: </t>
    </r>
    <r>
      <rPr>
        <sz val="11"/>
        <color theme="1"/>
        <rFont val="Calibri"/>
        <family val="2"/>
        <scheme val="minor"/>
      </rPr>
      <t xml:space="preserve">RUA HERMANN LOCH, 261 - POMERODE (SC)
</t>
    </r>
    <r>
      <rPr>
        <b/>
        <sz val="11"/>
        <color theme="1"/>
        <rFont val="Calibri"/>
        <family val="2"/>
        <scheme val="minor"/>
      </rPr>
      <t xml:space="preserve">CEP: </t>
    </r>
    <r>
      <rPr>
        <sz val="11"/>
        <color theme="1"/>
        <rFont val="Calibri"/>
        <family val="2"/>
        <scheme val="minor"/>
      </rPr>
      <t xml:space="preserve">89.107-000
</t>
    </r>
  </si>
  <si>
    <r>
      <t>Razão Social:</t>
    </r>
    <r>
      <rPr>
        <sz val="11"/>
        <color theme="1"/>
        <rFont val="Calibri"/>
        <family val="2"/>
        <scheme val="minor"/>
      </rPr>
      <t xml:space="preserve"> CENTRAL COBERTURAS EIRELI - ME</t>
    </r>
    <r>
      <rPr>
        <b/>
        <sz val="11"/>
        <color theme="1"/>
        <rFont val="Calibri"/>
        <family val="2"/>
        <scheme val="minor"/>
      </rPr>
      <t xml:space="preserve">
CNPJ: </t>
    </r>
    <r>
      <rPr>
        <sz val="11"/>
        <color theme="1"/>
        <rFont val="Calibri"/>
        <family val="2"/>
        <scheme val="minor"/>
      </rPr>
      <t>10.271.744/0001-02</t>
    </r>
    <r>
      <rPr>
        <b/>
        <sz val="11"/>
        <color theme="1"/>
        <rFont val="Calibri"/>
        <family val="2"/>
        <scheme val="minor"/>
      </rPr>
      <t xml:space="preserve">
Endereço:</t>
    </r>
    <r>
      <rPr>
        <sz val="11"/>
        <color theme="1"/>
        <rFont val="Calibri"/>
        <family val="2"/>
        <scheme val="minor"/>
      </rPr>
      <t xml:space="preserve">AV. DR. LAURO CORREA DA SILVA, JD ROSEIRA - LIMEIRA (SP)
</t>
    </r>
    <r>
      <rPr>
        <b/>
        <sz val="11"/>
        <color theme="1"/>
        <rFont val="Calibri"/>
        <family val="2"/>
        <scheme val="minor"/>
      </rPr>
      <t xml:space="preserve">CEP: </t>
    </r>
    <r>
      <rPr>
        <sz val="11"/>
        <color theme="1"/>
        <rFont val="Calibri"/>
        <family val="2"/>
        <scheme val="minor"/>
      </rPr>
      <t xml:space="preserve">13482-140
</t>
    </r>
  </si>
  <si>
    <r>
      <t>Razão Social:</t>
    </r>
    <r>
      <rPr>
        <sz val="11"/>
        <color theme="1"/>
        <rFont val="Calibri"/>
        <family val="2"/>
        <scheme val="minor"/>
      </rPr>
      <t xml:space="preserve"> PERSOLLY ESQUADRIAS LTDA ESQUADRIAS DE ALUMÍNIO - VENEZIANAS DE P.V.C.</t>
    </r>
    <r>
      <rPr>
        <b/>
        <sz val="11"/>
        <color theme="1"/>
        <rFont val="Calibri"/>
        <family val="2"/>
        <scheme val="minor"/>
      </rPr>
      <t xml:space="preserve">
CNPJ: </t>
    </r>
    <r>
      <rPr>
        <sz val="11"/>
        <color theme="1"/>
        <rFont val="Calibri"/>
        <family val="2"/>
        <scheme val="minor"/>
      </rPr>
      <t>60.992.237/0001-28</t>
    </r>
    <r>
      <rPr>
        <b/>
        <sz val="11"/>
        <color theme="1"/>
        <rFont val="Calibri"/>
        <family val="2"/>
        <scheme val="minor"/>
      </rPr>
      <t xml:space="preserve">
Endereço:</t>
    </r>
    <r>
      <rPr>
        <sz val="11"/>
        <color theme="1"/>
        <rFont val="Calibri"/>
        <family val="2"/>
        <scheme val="minor"/>
      </rPr>
      <t xml:space="preserve"> R. Dom Bento Pickel, 600 Casa Verde São Paulo S.P
</t>
    </r>
    <r>
      <rPr>
        <b/>
        <sz val="11"/>
        <color theme="1"/>
        <rFont val="Calibri"/>
        <family val="2"/>
        <scheme val="minor"/>
      </rPr>
      <t xml:space="preserve">CEP: </t>
    </r>
    <r>
      <rPr>
        <sz val="11"/>
        <color theme="1"/>
        <rFont val="Calibri"/>
        <family val="2"/>
        <scheme val="minor"/>
      </rPr>
      <t xml:space="preserve">02544-000
</t>
    </r>
  </si>
  <si>
    <r>
      <t>Razão Social:</t>
    </r>
    <r>
      <rPr>
        <sz val="11"/>
        <color theme="1"/>
        <rFont val="Calibri"/>
        <family val="2"/>
        <scheme val="minor"/>
      </rPr>
      <t xml:space="preserve"> PERSOLLY ESQUADRIAS LTDA ESQUADRIAS DE ALUMÍNIO - VENEZIANAS DE P.V.C.</t>
    </r>
    <r>
      <rPr>
        <b/>
        <sz val="11"/>
        <color theme="1"/>
        <rFont val="Calibri"/>
        <family val="2"/>
        <scheme val="minor"/>
      </rPr>
      <t xml:space="preserve">
CNPJ: </t>
    </r>
    <r>
      <rPr>
        <sz val="11"/>
        <color theme="1"/>
        <rFont val="Calibri"/>
        <family val="2"/>
        <scheme val="minor"/>
      </rPr>
      <t>60.992.237/0001-28</t>
    </r>
    <r>
      <rPr>
        <b/>
        <sz val="11"/>
        <color theme="1"/>
        <rFont val="Calibri"/>
        <family val="2"/>
        <scheme val="minor"/>
      </rPr>
      <t xml:space="preserve">
Endereço:</t>
    </r>
    <r>
      <rPr>
        <sz val="11"/>
        <color theme="1"/>
        <rFont val="Calibri"/>
        <family val="2"/>
        <scheme val="minor"/>
      </rPr>
      <t xml:space="preserve"> R. Dom Bento Pickel, 600 Casa Verde São Paulo S.P
</t>
    </r>
    <r>
      <rPr>
        <b/>
        <sz val="11"/>
        <color theme="1"/>
        <rFont val="Calibri"/>
        <family val="2"/>
        <scheme val="minor"/>
      </rPr>
      <t xml:space="preserve">CEP: </t>
    </r>
    <r>
      <rPr>
        <sz val="11"/>
        <color theme="1"/>
        <rFont val="Calibri"/>
        <family val="2"/>
        <scheme val="minor"/>
      </rPr>
      <t>02544-000</t>
    </r>
  </si>
  <si>
    <r>
      <t>Razão Social:</t>
    </r>
    <r>
      <rPr>
        <sz val="11"/>
        <color theme="1"/>
        <rFont val="Calibri"/>
        <family val="2"/>
        <scheme val="minor"/>
      </rPr>
      <t xml:space="preserve"> CENTRAL COBERTURAS EIRELI - ME</t>
    </r>
    <r>
      <rPr>
        <b/>
        <sz val="11"/>
        <color theme="1"/>
        <rFont val="Calibri"/>
        <family val="2"/>
        <scheme val="minor"/>
      </rPr>
      <t xml:space="preserve">
CNPJ: </t>
    </r>
    <r>
      <rPr>
        <sz val="11"/>
        <color theme="1"/>
        <rFont val="Calibri"/>
        <family val="2"/>
        <scheme val="minor"/>
      </rPr>
      <t>10.271.744/0001-02</t>
    </r>
    <r>
      <rPr>
        <b/>
        <sz val="11"/>
        <color theme="1"/>
        <rFont val="Calibri"/>
        <family val="2"/>
        <scheme val="minor"/>
      </rPr>
      <t xml:space="preserve">
Endereço:</t>
    </r>
    <r>
      <rPr>
        <sz val="11"/>
        <color theme="1"/>
        <rFont val="Calibri"/>
        <family val="2"/>
        <scheme val="minor"/>
      </rPr>
      <t xml:space="preserve">AV. DR. LAURO CORREA DA SILVA, JD ROSEIRA - LIMEIRA (SP)
</t>
    </r>
    <r>
      <rPr>
        <b/>
        <sz val="11"/>
        <color theme="1"/>
        <rFont val="Calibri"/>
        <family val="2"/>
        <scheme val="minor"/>
      </rPr>
      <t xml:space="preserve">CEP: </t>
    </r>
    <r>
      <rPr>
        <sz val="11"/>
        <color theme="1"/>
        <rFont val="Calibri"/>
        <family val="2"/>
        <scheme val="minor"/>
      </rPr>
      <t>13482-140</t>
    </r>
  </si>
  <si>
    <r>
      <t>Razão Social:</t>
    </r>
    <r>
      <rPr>
        <sz val="11"/>
        <color theme="1"/>
        <rFont val="Calibri"/>
        <family val="2"/>
        <scheme val="minor"/>
      </rPr>
      <t xml:space="preserve"> WEIKU DO BRASIL LTDA</t>
    </r>
    <r>
      <rPr>
        <b/>
        <sz val="11"/>
        <color theme="1"/>
        <rFont val="Calibri"/>
        <family val="2"/>
        <scheme val="minor"/>
      </rPr>
      <t xml:space="preserve">
CNPJ: </t>
    </r>
    <r>
      <rPr>
        <sz val="11"/>
        <color theme="1"/>
        <rFont val="Calibri"/>
        <family val="2"/>
        <scheme val="minor"/>
      </rPr>
      <t>02.542.120/0001-46</t>
    </r>
    <r>
      <rPr>
        <b/>
        <sz val="11"/>
        <color theme="1"/>
        <rFont val="Calibri"/>
        <family val="2"/>
        <scheme val="minor"/>
      </rPr>
      <t xml:space="preserve">
Endereço: </t>
    </r>
    <r>
      <rPr>
        <sz val="11"/>
        <color theme="1"/>
        <rFont val="Calibri"/>
        <family val="2"/>
        <scheme val="minor"/>
      </rPr>
      <t xml:space="preserve">RUA HERMANN LOCH, 261 - POMERODE (SC)
</t>
    </r>
    <r>
      <rPr>
        <b/>
        <sz val="11"/>
        <color theme="1"/>
        <rFont val="Calibri"/>
        <family val="2"/>
        <scheme val="minor"/>
      </rPr>
      <t xml:space="preserve">CEP: </t>
    </r>
    <r>
      <rPr>
        <sz val="11"/>
        <color theme="1"/>
        <rFont val="Calibri"/>
        <family val="2"/>
        <scheme val="minor"/>
      </rPr>
      <t>89.107-000</t>
    </r>
  </si>
  <si>
    <r>
      <rPr>
        <b/>
        <sz val="11"/>
        <color theme="1"/>
        <rFont val="Calibri"/>
        <family val="2"/>
        <scheme val="minor"/>
      </rPr>
      <t xml:space="preserve">Razão social: </t>
    </r>
    <r>
      <rPr>
        <sz val="11"/>
        <color theme="1"/>
        <rFont val="Calibri"/>
        <family val="2"/>
        <scheme val="minor"/>
      </rPr>
      <t xml:space="preserve">22.553.066 JESSICA CALIMAN OLIVEIRA ME
</t>
    </r>
    <r>
      <rPr>
        <b/>
        <sz val="11"/>
        <color theme="1"/>
        <rFont val="Calibri"/>
        <family val="2"/>
        <scheme val="minor"/>
      </rPr>
      <t>CNPJ:</t>
    </r>
    <r>
      <rPr>
        <sz val="11"/>
        <color theme="1"/>
        <rFont val="Calibri"/>
        <family val="2"/>
        <scheme val="minor"/>
      </rPr>
      <t xml:space="preserve"> 22.553.066/0001-41                             </t>
    </r>
    <r>
      <rPr>
        <b/>
        <sz val="11"/>
        <color theme="1"/>
        <rFont val="Calibri"/>
        <family val="2"/>
        <scheme val="minor"/>
      </rPr>
      <t xml:space="preserve">Telefone: </t>
    </r>
    <r>
      <rPr>
        <sz val="11"/>
        <color theme="1"/>
        <rFont val="Calibri"/>
        <family val="2"/>
        <scheme val="minor"/>
      </rPr>
      <t xml:space="preserve">15 99169-3533                              </t>
    </r>
    <r>
      <rPr>
        <b/>
        <sz val="11"/>
        <color theme="1"/>
        <rFont val="Calibri"/>
        <family val="2"/>
        <scheme val="minor"/>
      </rPr>
      <t xml:space="preserve">Endereço: </t>
    </r>
    <r>
      <rPr>
        <sz val="11"/>
        <color theme="1"/>
        <rFont val="Calibri"/>
        <family val="2"/>
        <scheme val="minor"/>
      </rPr>
      <t xml:space="preserve">R SARGENTO BENEDITO NARCISO DE PINHO, 60 JARDIM DAS ESTRELAS                                         
 </t>
    </r>
    <r>
      <rPr>
        <b/>
        <sz val="11"/>
        <color theme="1"/>
        <rFont val="Calibri"/>
        <family val="2"/>
        <scheme val="minor"/>
      </rPr>
      <t xml:space="preserve">Cep: </t>
    </r>
    <r>
      <rPr>
        <sz val="11"/>
        <color theme="1"/>
        <rFont val="Calibri"/>
        <family val="2"/>
        <scheme val="minor"/>
      </rPr>
      <t>18017-302</t>
    </r>
  </si>
  <si>
    <r>
      <rPr>
        <b/>
        <sz val="11"/>
        <color theme="1"/>
        <rFont val="Calibri"/>
        <family val="2"/>
        <scheme val="minor"/>
      </rPr>
      <t xml:space="preserve">Razão social: </t>
    </r>
    <r>
      <rPr>
        <sz val="11"/>
        <color theme="1"/>
        <rFont val="Calibri"/>
        <family val="2"/>
        <scheme val="minor"/>
      </rPr>
      <t xml:space="preserve">22.553.066 JESSICA CALIMAN OLIVEIRA ME       
</t>
    </r>
    <r>
      <rPr>
        <b/>
        <sz val="11"/>
        <color theme="1"/>
        <rFont val="Calibri"/>
        <family val="2"/>
        <scheme val="minor"/>
      </rPr>
      <t>CNPJ:</t>
    </r>
    <r>
      <rPr>
        <sz val="11"/>
        <color theme="1"/>
        <rFont val="Calibri"/>
        <family val="2"/>
        <scheme val="minor"/>
      </rPr>
      <t xml:space="preserve"> 22.553.066/0001-41                             </t>
    </r>
    <r>
      <rPr>
        <b/>
        <sz val="11"/>
        <color theme="1"/>
        <rFont val="Calibri"/>
        <family val="2"/>
        <scheme val="minor"/>
      </rPr>
      <t xml:space="preserve">Telefone: </t>
    </r>
    <r>
      <rPr>
        <sz val="11"/>
        <color theme="1"/>
        <rFont val="Calibri"/>
        <family val="2"/>
        <scheme val="minor"/>
      </rPr>
      <t xml:space="preserve">15 99169-3533                              </t>
    </r>
    <r>
      <rPr>
        <b/>
        <sz val="11"/>
        <color theme="1"/>
        <rFont val="Calibri"/>
        <family val="2"/>
        <scheme val="minor"/>
      </rPr>
      <t xml:space="preserve">Endereço: </t>
    </r>
    <r>
      <rPr>
        <sz val="11"/>
        <color theme="1"/>
        <rFont val="Calibri"/>
        <family val="2"/>
        <scheme val="minor"/>
      </rPr>
      <t xml:space="preserve">R SARGENTO BENEDITO NARCISO DE PINHO, 60 JARDIM DAS ESTRELAS                                           
</t>
    </r>
    <r>
      <rPr>
        <b/>
        <sz val="11"/>
        <color theme="1"/>
        <rFont val="Calibri"/>
        <family val="2"/>
        <scheme val="minor"/>
      </rPr>
      <t xml:space="preserve">Cep: </t>
    </r>
    <r>
      <rPr>
        <sz val="11"/>
        <color theme="1"/>
        <rFont val="Calibri"/>
        <family val="2"/>
        <scheme val="minor"/>
      </rPr>
      <t>18.017-302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</si>
</sst>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(&quot;R$&quot;* #,##0.00_);_(&quot;R$&quot;* \(#,##0.00\);_(&quot;R$&quot;* &quot;-&quot;??_);_(@_)"/>
    <numFmt numFmtId="43" formatCode="_(* #,##0.00_);_(* \(#,##0.00\);_(* &quot;-&quot;??_);_(@_)"/>
    <numFmt numFmtId="164" formatCode="_(* #,##0_);_(* \(#,##0\);_(* &quot;-&quot;??_);_(@_)"/>
    <numFmt numFmtId="165" formatCode="_-&quot;R$&quot;\ * #,##0.00_-;\-&quot;R$&quot;\ * #,##0.00_-;_-&quot;R$&quot;\ * &quot;-&quot;??_-;_-@_-"/>
    <numFmt numFmtId="166" formatCode="_-* #,##0.00_-;\-* #,##0.00_-;_-* &quot;-&quot;??_-;_-@_-"/>
    <numFmt numFmtId="167" formatCode="General;General"/>
    <numFmt numFmtId="168" formatCode="[$-F800]dddd\,\ mmmm\ dd\,\ yyyy"/>
    <numFmt numFmtId="169" formatCode="dd&quot; de &quot;mmmm&quot; de &quot;yyyy"/>
    <numFmt numFmtId="170" formatCode="_-* #,##0.00_-;\-* #,##0.00_-;_-* \-??_-;_-@_-"/>
    <numFmt numFmtId="171" formatCode="_(\ #,##0.00_);_(&quot; (&quot;#,##0.00\);_(&quot; -&quot;??_);_(@_)"/>
    <numFmt numFmtId="172" formatCode="_(* #,##0.00_);_(* \(#,##0.00\);_(* \-??_);_(@_)"/>
    <numFmt numFmtId="173" formatCode="00\-00\-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Arial"/>
      <family val="2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44"/>
      </patternFill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 style="hair">
        <color indexed="8"/>
      </right>
      <top style="hair">
        <color auto="1"/>
      </top>
      <bottom style="thin">
        <color auto="1"/>
      </bottom>
      <diagonal/>
    </border>
    <border>
      <left style="hair">
        <color indexed="8"/>
      </left>
      <right style="hair">
        <color indexed="8"/>
      </right>
      <top style="hair">
        <color auto="1"/>
      </top>
      <bottom style="thin">
        <color auto="1"/>
      </bottom>
      <diagonal/>
    </border>
    <border>
      <left/>
      <right style="hair">
        <color indexed="8"/>
      </right>
      <top style="hair">
        <color auto="1"/>
      </top>
      <bottom/>
      <diagonal/>
    </border>
    <border>
      <left style="hair">
        <color indexed="8"/>
      </left>
      <right style="hair">
        <color indexed="8"/>
      </right>
      <top style="hair">
        <color auto="1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 style="thin">
        <color auto="1"/>
      </right>
      <top/>
      <bottom/>
      <diagonal/>
    </border>
    <border>
      <left/>
      <right style="hair">
        <color indexed="8"/>
      </right>
      <top/>
      <bottom/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hair">
        <color indexed="8"/>
      </left>
      <right style="thin">
        <color indexed="64"/>
      </right>
      <top/>
      <bottom/>
      <diagonal/>
    </border>
    <border>
      <left/>
      <right style="hair">
        <color indexed="8"/>
      </right>
      <top style="thin">
        <color auto="1"/>
      </top>
      <bottom style="hair">
        <color auto="1"/>
      </bottom>
      <diagonal/>
    </border>
    <border>
      <left style="hair">
        <color indexed="8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hair">
        <color indexed="8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 style="hair">
        <color indexed="8"/>
      </left>
      <right style="thin">
        <color indexed="64"/>
      </right>
      <top style="hair">
        <color auto="1"/>
      </top>
      <bottom/>
      <diagonal/>
    </border>
    <border>
      <left style="hair">
        <color indexed="8"/>
      </left>
      <right style="thin">
        <color indexed="64"/>
      </right>
      <top/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 style="thin">
        <color auto="1"/>
      </top>
      <bottom style="hair">
        <color auto="1"/>
      </bottom>
      <diagonal/>
    </border>
    <border>
      <left style="hair">
        <color indexed="8"/>
      </left>
      <right style="hair">
        <color indexed="8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auto="1"/>
      </bottom>
      <diagonal/>
    </border>
    <border>
      <left style="hair">
        <color indexed="8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8"/>
      </top>
      <bottom style="hair">
        <color indexed="8"/>
      </bottom>
      <diagonal/>
    </border>
  </borders>
  <cellStyleXfs count="20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8" fillId="0" borderId="0"/>
    <xf numFmtId="0" fontId="10" fillId="0" borderId="0"/>
    <xf numFmtId="0" fontId="13" fillId="0" borderId="0"/>
    <xf numFmtId="170" fontId="8" fillId="0" borderId="0" applyFill="0" applyBorder="0" applyAlignment="0" applyProtection="0"/>
    <xf numFmtId="9" fontId="8" fillId="0" borderId="0" applyFill="0" applyBorder="0" applyAlignment="0" applyProtection="0"/>
    <xf numFmtId="43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0" borderId="0"/>
    <xf numFmtId="9" fontId="1" fillId="0" borderId="0" applyFont="0" applyFill="0" applyBorder="0" applyAlignment="0" applyProtection="0"/>
    <xf numFmtId="0" fontId="24" fillId="0" borderId="0"/>
    <xf numFmtId="0" fontId="20" fillId="0" borderId="0"/>
    <xf numFmtId="0" fontId="16" fillId="0" borderId="0"/>
    <xf numFmtId="43" fontId="16" fillId="0" borderId="0" applyFont="0" applyFill="0" applyBorder="0" applyAlignment="0" applyProtection="0"/>
    <xf numFmtId="0" fontId="8" fillId="0" borderId="0"/>
  </cellStyleXfs>
  <cellXfs count="38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43" fontId="0" fillId="0" borderId="1" xfId="1" applyFont="1" applyBorder="1" applyAlignment="1">
      <alignment vertical="center"/>
    </xf>
    <xf numFmtId="43" fontId="0" fillId="0" borderId="0" xfId="1" applyFont="1" applyAlignment="1">
      <alignment vertical="center"/>
    </xf>
    <xf numFmtId="43" fontId="0" fillId="0" borderId="1" xfId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44" fontId="0" fillId="0" borderId="0" xfId="2" applyFont="1" applyAlignment="1">
      <alignment vertical="center"/>
    </xf>
    <xf numFmtId="43" fontId="0" fillId="0" borderId="0" xfId="0" applyNumberFormat="1" applyAlignment="1">
      <alignment vertical="center"/>
    </xf>
    <xf numFmtId="44" fontId="3" fillId="0" borderId="1" xfId="2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3" fillId="3" borderId="1" xfId="2" applyFont="1" applyFill="1" applyBorder="1" applyAlignment="1">
      <alignment horizontal="center" vertical="center" wrapText="1"/>
    </xf>
    <xf numFmtId="44" fontId="0" fillId="0" borderId="1" xfId="2" applyFont="1" applyBorder="1" applyAlignment="1">
      <alignment vertical="center" wrapText="1"/>
    </xf>
    <xf numFmtId="44" fontId="0" fillId="0" borderId="1" xfId="2" applyFont="1" applyBorder="1" applyAlignment="1">
      <alignment horizontal="center" vertical="center" wrapText="1"/>
    </xf>
    <xf numFmtId="44" fontId="0" fillId="0" borderId="1" xfId="2" applyFont="1" applyFill="1" applyBorder="1" applyAlignment="1">
      <alignment horizontal="center" vertical="center" wrapText="1"/>
    </xf>
    <xf numFmtId="43" fontId="3" fillId="3" borderId="1" xfId="1" applyFont="1" applyFill="1" applyBorder="1" applyAlignment="1">
      <alignment horizontal="center" vertical="center" wrapText="1"/>
    </xf>
    <xf numFmtId="43" fontId="0" fillId="0" borderId="1" xfId="1" applyFont="1" applyBorder="1" applyAlignment="1">
      <alignment vertical="center" wrapText="1"/>
    </xf>
    <xf numFmtId="43" fontId="0" fillId="0" borderId="1" xfId="1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44" fontId="0" fillId="0" borderId="0" xfId="0" applyNumberFormat="1" applyAlignment="1">
      <alignment vertical="center"/>
    </xf>
    <xf numFmtId="0" fontId="0" fillId="4" borderId="0" xfId="0" applyFill="1" applyAlignment="1">
      <alignment vertical="center"/>
    </xf>
    <xf numFmtId="44" fontId="0" fillId="0" borderId="4" xfId="2" applyFont="1" applyBorder="1" applyAlignment="1">
      <alignment vertical="center"/>
    </xf>
    <xf numFmtId="44" fontId="0" fillId="0" borderId="0" xfId="2" applyFont="1" applyAlignment="1">
      <alignment horizontal="center" vertical="center"/>
    </xf>
    <xf numFmtId="0" fontId="0" fillId="0" borderId="0" xfId="5" applyFont="1"/>
    <xf numFmtId="0" fontId="9" fillId="0" borderId="0" xfId="6" applyFont="1" applyAlignment="1">
      <alignment horizontal="left" vertical="top"/>
    </xf>
    <xf numFmtId="167" fontId="0" fillId="0" borderId="0" xfId="5" applyNumberFormat="1" applyFont="1"/>
    <xf numFmtId="43" fontId="0" fillId="0" borderId="1" xfId="1" applyFont="1" applyFill="1" applyBorder="1" applyAlignment="1">
      <alignment vertical="center"/>
    </xf>
    <xf numFmtId="44" fontId="5" fillId="0" borderId="0" xfId="2" applyFont="1" applyFill="1" applyAlignment="1">
      <alignment horizontal="right" vertical="center"/>
    </xf>
    <xf numFmtId="0" fontId="1" fillId="0" borderId="0" xfId="0" applyFont="1" applyAlignment="1">
      <alignment horizontal="center"/>
    </xf>
    <xf numFmtId="170" fontId="1" fillId="0" borderId="0" xfId="8" applyFont="1" applyFill="1" applyBorder="1" applyAlignment="1" applyProtection="1">
      <alignment horizontal="center"/>
    </xf>
    <xf numFmtId="44" fontId="1" fillId="0" borderId="10" xfId="0" applyNumberFormat="1" applyFont="1" applyBorder="1" applyAlignment="1">
      <alignment horizontal="center"/>
    </xf>
    <xf numFmtId="44" fontId="1" fillId="0" borderId="11" xfId="0" applyNumberFormat="1" applyFont="1" applyBorder="1" applyAlignment="1">
      <alignment horizontal="center"/>
    </xf>
    <xf numFmtId="44" fontId="1" fillId="0" borderId="12" xfId="0" applyNumberFormat="1" applyFont="1" applyBorder="1" applyAlignment="1">
      <alignment horizontal="center"/>
    </xf>
    <xf numFmtId="44" fontId="1" fillId="0" borderId="13" xfId="0" applyNumberFormat="1" applyFont="1" applyBorder="1" applyAlignment="1">
      <alignment horizontal="center"/>
    </xf>
    <xf numFmtId="0" fontId="16" fillId="6" borderId="14" xfId="7" applyFont="1" applyFill="1" applyBorder="1"/>
    <xf numFmtId="170" fontId="1" fillId="0" borderId="15" xfId="8" applyFont="1" applyFill="1" applyBorder="1" applyAlignment="1" applyProtection="1">
      <alignment horizontal="center"/>
    </xf>
    <xf numFmtId="172" fontId="1" fillId="0" borderId="17" xfId="1" applyNumberFormat="1" applyFont="1" applyFill="1" applyBorder="1" applyAlignment="1" applyProtection="1">
      <alignment shrinkToFit="1"/>
    </xf>
    <xf numFmtId="170" fontId="1" fillId="6" borderId="15" xfId="8" applyFont="1" applyFill="1" applyBorder="1" applyAlignment="1" applyProtection="1">
      <alignment horizontal="center"/>
    </xf>
    <xf numFmtId="172" fontId="18" fillId="6" borderId="17" xfId="1" applyNumberFormat="1" applyFont="1" applyFill="1" applyBorder="1" applyAlignment="1" applyProtection="1">
      <alignment shrinkToFit="1"/>
    </xf>
    <xf numFmtId="172" fontId="18" fillId="6" borderId="18" xfId="1" applyNumberFormat="1" applyFont="1" applyFill="1" applyBorder="1" applyAlignment="1" applyProtection="1">
      <alignment shrinkToFit="1"/>
    </xf>
    <xf numFmtId="170" fontId="1" fillId="0" borderId="19" xfId="8" applyFont="1" applyFill="1" applyBorder="1" applyAlignment="1" applyProtection="1">
      <alignment horizontal="center"/>
    </xf>
    <xf numFmtId="172" fontId="1" fillId="0" borderId="21" xfId="1" applyNumberFormat="1" applyFont="1" applyFill="1" applyBorder="1" applyAlignment="1" applyProtection="1">
      <alignment shrinkToFit="1"/>
    </xf>
    <xf numFmtId="172" fontId="1" fillId="0" borderId="22" xfId="1" applyNumberFormat="1" applyFont="1" applyFill="1" applyBorder="1" applyAlignment="1" applyProtection="1">
      <alignment shrinkToFit="1"/>
    </xf>
    <xf numFmtId="0" fontId="17" fillId="6" borderId="7" xfId="7" applyFont="1" applyFill="1" applyBorder="1"/>
    <xf numFmtId="170" fontId="19" fillId="6" borderId="23" xfId="8" applyFont="1" applyFill="1" applyBorder="1" applyAlignment="1" applyProtection="1">
      <alignment horizontal="center"/>
    </xf>
    <xf numFmtId="170" fontId="19" fillId="6" borderId="25" xfId="8" applyFont="1" applyFill="1" applyBorder="1" applyAlignment="1" applyProtection="1">
      <alignment shrinkToFit="1"/>
    </xf>
    <xf numFmtId="172" fontId="18" fillId="0" borderId="17" xfId="1" applyNumberFormat="1" applyFont="1" applyFill="1" applyBorder="1" applyAlignment="1" applyProtection="1">
      <alignment shrinkToFit="1"/>
    </xf>
    <xf numFmtId="172" fontId="18" fillId="0" borderId="18" xfId="1" applyNumberFormat="1" applyFont="1" applyFill="1" applyBorder="1" applyAlignment="1" applyProtection="1">
      <alignment shrinkToFit="1"/>
    </xf>
    <xf numFmtId="0" fontId="17" fillId="6" borderId="14" xfId="7" applyFont="1" applyFill="1" applyBorder="1" applyAlignment="1">
      <alignment horizontal="center"/>
    </xf>
    <xf numFmtId="172" fontId="18" fillId="0" borderId="21" xfId="1" applyNumberFormat="1" applyFont="1" applyFill="1" applyBorder="1" applyAlignment="1" applyProtection="1">
      <alignment shrinkToFit="1"/>
    </xf>
    <xf numFmtId="172" fontId="18" fillId="0" borderId="22" xfId="1" applyNumberFormat="1" applyFont="1" applyFill="1" applyBorder="1" applyAlignment="1" applyProtection="1">
      <alignment shrinkToFit="1"/>
    </xf>
    <xf numFmtId="0" fontId="0" fillId="0" borderId="0" xfId="1" quotePrefix="1" applyNumberFormat="1" applyFont="1" applyFill="1" applyBorder="1" applyAlignment="1" applyProtection="1">
      <alignment horizontal="left" vertical="top"/>
    </xf>
    <xf numFmtId="0" fontId="8" fillId="0" borderId="0" xfId="5"/>
    <xf numFmtId="0" fontId="18" fillId="0" borderId="1" xfId="0" applyFont="1" applyBorder="1" applyAlignment="1">
      <alignment horizontal="center" vertical="center"/>
    </xf>
    <xf numFmtId="44" fontId="0" fillId="0" borderId="0" xfId="2" applyFont="1" applyBorder="1" applyAlignment="1">
      <alignment vertical="center"/>
    </xf>
    <xf numFmtId="0" fontId="0" fillId="0" borderId="0" xfId="0" applyAlignment="1">
      <alignment vertical="center" wrapText="1"/>
    </xf>
    <xf numFmtId="0" fontId="16" fillId="0" borderId="1" xfId="13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43" fontId="0" fillId="0" borderId="1" xfId="1" applyFont="1" applyFill="1" applyBorder="1" applyAlignment="1">
      <alignment horizontal="center" vertical="center"/>
    </xf>
    <xf numFmtId="0" fontId="0" fillId="0" borderId="26" xfId="0" applyBorder="1" applyAlignment="1">
      <alignment vertical="center"/>
    </xf>
    <xf numFmtId="14" fontId="0" fillId="0" borderId="26" xfId="0" applyNumberFormat="1" applyBorder="1" applyAlignment="1">
      <alignment horizontal="left" vertical="center"/>
    </xf>
    <xf numFmtId="44" fontId="0" fillId="0" borderId="5" xfId="2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vertical="center"/>
    </xf>
    <xf numFmtId="44" fontId="1" fillId="0" borderId="27" xfId="0" applyNumberFormat="1" applyFont="1" applyBorder="1" applyAlignment="1">
      <alignment horizontal="center"/>
    </xf>
    <xf numFmtId="44" fontId="1" fillId="0" borderId="9" xfId="0" applyNumberFormat="1" applyFont="1" applyBorder="1" applyAlignment="1">
      <alignment horizontal="center"/>
    </xf>
    <xf numFmtId="170" fontId="1" fillId="6" borderId="29" xfId="8" applyFont="1" applyFill="1" applyBorder="1" applyAlignment="1" applyProtection="1">
      <alignment horizontal="center"/>
    </xf>
    <xf numFmtId="10" fontId="1" fillId="6" borderId="30" xfId="9" applyNumberFormat="1" applyFont="1" applyFill="1" applyBorder="1" applyAlignment="1" applyProtection="1"/>
    <xf numFmtId="10" fontId="1" fillId="6" borderId="31" xfId="9" applyNumberFormat="1" applyFont="1" applyFill="1" applyBorder="1" applyAlignment="1" applyProtection="1"/>
    <xf numFmtId="0" fontId="1" fillId="0" borderId="2" xfId="0" applyFont="1" applyBorder="1" applyAlignment="1">
      <alignment horizontal="center"/>
    </xf>
    <xf numFmtId="170" fontId="15" fillId="6" borderId="28" xfId="8" applyFont="1" applyFill="1" applyBorder="1" applyAlignment="1" applyProtection="1">
      <alignment horizontal="right"/>
    </xf>
    <xf numFmtId="170" fontId="15" fillId="0" borderId="16" xfId="8" applyFont="1" applyFill="1" applyBorder="1" applyAlignment="1" applyProtection="1">
      <alignment horizontal="right"/>
    </xf>
    <xf numFmtId="170" fontId="15" fillId="6" borderId="16" xfId="8" applyFont="1" applyFill="1" applyBorder="1" applyAlignment="1" applyProtection="1">
      <alignment horizontal="right"/>
    </xf>
    <xf numFmtId="170" fontId="15" fillId="0" borderId="20" xfId="8" applyFont="1" applyFill="1" applyBorder="1" applyAlignment="1" applyProtection="1">
      <alignment horizontal="right"/>
    </xf>
    <xf numFmtId="170" fontId="14" fillId="6" borderId="24" xfId="8" applyFont="1" applyFill="1" applyBorder="1" applyAlignment="1" applyProtection="1">
      <alignment horizontal="right"/>
    </xf>
    <xf numFmtId="0" fontId="15" fillId="0" borderId="0" xfId="0" applyFont="1" applyAlignment="1">
      <alignment horizontal="center"/>
    </xf>
    <xf numFmtId="170" fontId="19" fillId="0" borderId="0" xfId="8" applyFont="1" applyFill="1" applyBorder="1" applyAlignment="1" applyProtection="1">
      <alignment horizontal="center"/>
    </xf>
    <xf numFmtId="17" fontId="0" fillId="0" borderId="9" xfId="0" applyNumberFormat="1" applyBorder="1" applyAlignment="1">
      <alignment horizontal="center"/>
    </xf>
    <xf numFmtId="43" fontId="1" fillId="0" borderId="0" xfId="1" applyFont="1" applyBorder="1" applyAlignment="1">
      <alignment horizontal="center"/>
    </xf>
    <xf numFmtId="44" fontId="1" fillId="0" borderId="0" xfId="0" applyNumberFormat="1" applyFont="1" applyAlignment="1">
      <alignment horizontal="center"/>
    </xf>
    <xf numFmtId="10" fontId="26" fillId="0" borderId="0" xfId="14" applyNumberFormat="1" applyFont="1" applyAlignment="1">
      <alignment vertical="center"/>
    </xf>
    <xf numFmtId="44" fontId="3" fillId="0" borderId="6" xfId="0" applyNumberFormat="1" applyFont="1" applyBorder="1" applyAlignment="1">
      <alignment horizontal="left" vertical="top"/>
    </xf>
    <xf numFmtId="0" fontId="1" fillId="0" borderId="0" xfId="0" applyFont="1" applyAlignment="1">
      <alignment horizontal="center" vertical="top"/>
    </xf>
    <xf numFmtId="44" fontId="12" fillId="0" borderId="0" xfId="2" applyFont="1" applyBorder="1" applyAlignment="1">
      <alignment horizontal="center" vertical="top"/>
    </xf>
    <xf numFmtId="0" fontId="1" fillId="0" borderId="26" xfId="0" applyFont="1" applyBorder="1" applyAlignment="1">
      <alignment horizontal="center" vertical="top"/>
    </xf>
    <xf numFmtId="0" fontId="0" fillId="0" borderId="1" xfId="0" quotePrefix="1" applyBorder="1" applyAlignment="1">
      <alignment horizontal="center" vertical="center" wrapText="1"/>
    </xf>
    <xf numFmtId="0" fontId="0" fillId="0" borderId="35" xfId="0" applyBorder="1" applyAlignment="1">
      <alignment vertical="center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vertical="center"/>
    </xf>
    <xf numFmtId="0" fontId="18" fillId="0" borderId="1" xfId="0" applyFont="1" applyBorder="1" applyAlignment="1">
      <alignment horizontal="left" vertical="center" wrapText="1"/>
    </xf>
    <xf numFmtId="0" fontId="16" fillId="0" borderId="1" xfId="13" applyFont="1" applyBorder="1" applyAlignment="1">
      <alignment vertical="center" wrapText="1"/>
    </xf>
    <xf numFmtId="44" fontId="12" fillId="0" borderId="0" xfId="2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0" fillId="0" borderId="36" xfId="0" applyBorder="1" applyAlignment="1">
      <alignment vertical="center" wrapText="1"/>
    </xf>
    <xf numFmtId="43" fontId="0" fillId="0" borderId="36" xfId="1" applyFont="1" applyFill="1" applyBorder="1" applyAlignment="1">
      <alignment vertical="center" wrapText="1"/>
    </xf>
    <xf numFmtId="44" fontId="0" fillId="0" borderId="36" xfId="2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43" fontId="0" fillId="0" borderId="1" xfId="1" applyFont="1" applyFill="1" applyBorder="1" applyAlignment="1">
      <alignment horizontal="center" vertical="center" wrapText="1"/>
    </xf>
    <xf numFmtId="44" fontId="0" fillId="0" borderId="36" xfId="2" applyFont="1" applyBorder="1" applyAlignment="1">
      <alignment horizontal="center" vertical="center" wrapText="1"/>
    </xf>
    <xf numFmtId="43" fontId="0" fillId="0" borderId="36" xfId="1" applyFont="1" applyBorder="1" applyAlignment="1">
      <alignment vertical="center" wrapText="1"/>
    </xf>
    <xf numFmtId="0" fontId="1" fillId="0" borderId="33" xfId="0" applyFont="1" applyBorder="1" applyAlignment="1">
      <alignment horizontal="center"/>
    </xf>
    <xf numFmtId="0" fontId="15" fillId="0" borderId="33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170" fontId="19" fillId="6" borderId="19" xfId="8" applyFont="1" applyFill="1" applyBorder="1" applyAlignment="1" applyProtection="1">
      <alignment horizontal="center"/>
    </xf>
    <xf numFmtId="170" fontId="14" fillId="6" borderId="20" xfId="8" applyFont="1" applyFill="1" applyBorder="1" applyAlignment="1" applyProtection="1">
      <alignment horizontal="right"/>
    </xf>
    <xf numFmtId="4" fontId="19" fillId="6" borderId="21" xfId="8" applyNumberFormat="1" applyFont="1" applyFill="1" applyBorder="1" applyAlignment="1" applyProtection="1">
      <alignment shrinkToFit="1"/>
    </xf>
    <xf numFmtId="4" fontId="19" fillId="6" borderId="22" xfId="8" applyNumberFormat="1" applyFont="1" applyFill="1" applyBorder="1" applyAlignment="1" applyProtection="1">
      <alignment shrinkToFit="1"/>
    </xf>
    <xf numFmtId="0" fontId="1" fillId="0" borderId="32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44" fontId="0" fillId="0" borderId="5" xfId="2" applyFont="1" applyBorder="1" applyAlignment="1">
      <alignment horizontal="left" vertical="center"/>
    </xf>
    <xf numFmtId="0" fontId="0" fillId="0" borderId="4" xfId="5" applyFont="1" applyBorder="1" applyAlignment="1">
      <alignment horizontal="left" vertical="top"/>
    </xf>
    <xf numFmtId="0" fontId="1" fillId="0" borderId="4" xfId="0" applyFont="1" applyBorder="1" applyAlignment="1">
      <alignment horizontal="center"/>
    </xf>
    <xf numFmtId="167" fontId="0" fillId="0" borderId="4" xfId="5" applyNumberFormat="1" applyFont="1" applyBorder="1"/>
    <xf numFmtId="0" fontId="8" fillId="0" borderId="4" xfId="5" applyBorder="1"/>
    <xf numFmtId="0" fontId="0" fillId="0" borderId="4" xfId="5" applyFont="1" applyBorder="1"/>
    <xf numFmtId="0" fontId="1" fillId="0" borderId="3" xfId="0" applyFont="1" applyBorder="1" applyAlignment="1">
      <alignment horizontal="center"/>
    </xf>
    <xf numFmtId="0" fontId="17" fillId="0" borderId="9" xfId="7" applyFont="1" applyBorder="1" applyAlignment="1">
      <alignment horizontal="center"/>
    </xf>
    <xf numFmtId="0" fontId="16" fillId="0" borderId="0" xfId="7" applyFont="1" applyAlignment="1">
      <alignment horizontal="center"/>
    </xf>
    <xf numFmtId="0" fontId="16" fillId="0" borderId="26" xfId="7" applyFont="1" applyBorder="1" applyAlignment="1">
      <alignment horizontal="center"/>
    </xf>
    <xf numFmtId="0" fontId="17" fillId="0" borderId="40" xfId="7" applyFont="1" applyBorder="1" applyAlignment="1">
      <alignment horizontal="center"/>
    </xf>
    <xf numFmtId="17" fontId="0" fillId="0" borderId="40" xfId="0" applyNumberFormat="1" applyBorder="1" applyAlignment="1">
      <alignment horizontal="center"/>
    </xf>
    <xf numFmtId="9" fontId="15" fillId="0" borderId="41" xfId="0" applyNumberFormat="1" applyFont="1" applyBorder="1" applyAlignment="1">
      <alignment horizontal="center"/>
    </xf>
    <xf numFmtId="0" fontId="15" fillId="0" borderId="4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left"/>
    </xf>
    <xf numFmtId="44" fontId="1" fillId="0" borderId="43" xfId="0" applyNumberFormat="1" applyFont="1" applyBorder="1" applyAlignment="1">
      <alignment horizontal="center"/>
    </xf>
    <xf numFmtId="0" fontId="15" fillId="0" borderId="41" xfId="0" applyFont="1" applyBorder="1" applyAlignment="1">
      <alignment horizontal="center"/>
    </xf>
    <xf numFmtId="9" fontId="15" fillId="0" borderId="42" xfId="0" applyNumberFormat="1" applyFont="1" applyBorder="1" applyAlignment="1">
      <alignment horizontal="center"/>
    </xf>
    <xf numFmtId="44" fontId="1" fillId="0" borderId="44" xfId="0" applyNumberFormat="1" applyFont="1" applyBorder="1" applyAlignment="1">
      <alignment horizontal="center"/>
    </xf>
    <xf numFmtId="44" fontId="1" fillId="0" borderId="40" xfId="0" applyNumberFormat="1" applyFont="1" applyBorder="1" applyAlignment="1">
      <alignment horizontal="center"/>
    </xf>
    <xf numFmtId="0" fontId="3" fillId="0" borderId="26" xfId="0" applyFont="1" applyBorder="1" applyAlignment="1">
      <alignment horizontal="left" vertical="top"/>
    </xf>
    <xf numFmtId="10" fontId="1" fillId="6" borderId="45" xfId="9" applyNumberFormat="1" applyFont="1" applyFill="1" applyBorder="1" applyAlignment="1" applyProtection="1"/>
    <xf numFmtId="172" fontId="18" fillId="6" borderId="46" xfId="1" applyNumberFormat="1" applyFont="1" applyFill="1" applyBorder="1" applyAlignment="1" applyProtection="1">
      <alignment shrinkToFit="1"/>
    </xf>
    <xf numFmtId="0" fontId="1" fillId="0" borderId="35" xfId="0" applyFont="1" applyBorder="1" applyAlignment="1">
      <alignment horizontal="center"/>
    </xf>
    <xf numFmtId="172" fontId="1" fillId="0" borderId="47" xfId="1" applyNumberFormat="1" applyFont="1" applyFill="1" applyBorder="1" applyAlignment="1" applyProtection="1">
      <alignment shrinkToFit="1"/>
    </xf>
    <xf numFmtId="10" fontId="1" fillId="6" borderId="48" xfId="9" applyNumberFormat="1" applyFont="1" applyFill="1" applyBorder="1" applyAlignment="1" applyProtection="1"/>
    <xf numFmtId="172" fontId="18" fillId="0" borderId="46" xfId="1" applyNumberFormat="1" applyFont="1" applyFill="1" applyBorder="1" applyAlignment="1" applyProtection="1">
      <alignment shrinkToFit="1"/>
    </xf>
    <xf numFmtId="0" fontId="11" fillId="0" borderId="6" xfId="0" applyFont="1" applyBorder="1" applyAlignment="1">
      <alignment horizontal="center" vertical="top"/>
    </xf>
    <xf numFmtId="172" fontId="18" fillId="0" borderId="47" xfId="1" applyNumberFormat="1" applyFont="1" applyFill="1" applyBorder="1" applyAlignment="1" applyProtection="1">
      <alignment shrinkToFit="1"/>
    </xf>
    <xf numFmtId="4" fontId="19" fillId="6" borderId="47" xfId="8" applyNumberFormat="1" applyFont="1" applyFill="1" applyBorder="1" applyAlignment="1" applyProtection="1">
      <alignment shrinkToFit="1"/>
    </xf>
    <xf numFmtId="0" fontId="0" fillId="0" borderId="35" xfId="5" applyFont="1" applyBorder="1"/>
    <xf numFmtId="44" fontId="0" fillId="0" borderId="35" xfId="2" applyFont="1" applyBorder="1" applyAlignment="1">
      <alignment horizontal="left" vertical="center"/>
    </xf>
    <xf numFmtId="0" fontId="0" fillId="0" borderId="35" xfId="0" applyBorder="1"/>
    <xf numFmtId="0" fontId="0" fillId="0" borderId="49" xfId="0" applyBorder="1" applyAlignment="1">
      <alignment horizontal="center" vertical="center" wrapText="1"/>
    </xf>
    <xf numFmtId="0" fontId="22" fillId="0" borderId="26" xfId="0" applyFont="1" applyBorder="1" applyAlignment="1">
      <alignment wrapText="1"/>
    </xf>
    <xf numFmtId="44" fontId="0" fillId="0" borderId="35" xfId="0" applyNumberForma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49" xfId="0" applyBorder="1" applyAlignment="1">
      <alignment vertical="center" wrapText="1"/>
    </xf>
    <xf numFmtId="43" fontId="0" fillId="0" borderId="49" xfId="1" applyFont="1" applyBorder="1" applyAlignment="1">
      <alignment vertical="center" wrapText="1"/>
    </xf>
    <xf numFmtId="44" fontId="0" fillId="0" borderId="49" xfId="2" applyFont="1" applyBorder="1" applyAlignment="1">
      <alignment horizontal="center" vertical="center" wrapText="1"/>
    </xf>
    <xf numFmtId="44" fontId="0" fillId="0" borderId="49" xfId="2" applyFont="1" applyBorder="1" applyAlignment="1">
      <alignment vertical="center" wrapText="1"/>
    </xf>
    <xf numFmtId="44" fontId="0" fillId="0" borderId="0" xfId="2" applyFont="1" applyBorder="1" applyAlignment="1">
      <alignment horizontal="center" vertical="center"/>
    </xf>
    <xf numFmtId="14" fontId="0" fillId="0" borderId="0" xfId="0" applyNumberFormat="1" applyAlignment="1">
      <alignment vertical="center"/>
    </xf>
    <xf numFmtId="14" fontId="5" fillId="0" borderId="0" xfId="2" applyNumberFormat="1" applyFont="1" applyFill="1" applyAlignment="1">
      <alignment horizontal="right" vertical="center"/>
    </xf>
    <xf numFmtId="44" fontId="0" fillId="0" borderId="0" xfId="2" applyFont="1" applyAlignment="1">
      <alignment horizontal="right" vertical="center"/>
    </xf>
    <xf numFmtId="0" fontId="18" fillId="0" borderId="36" xfId="0" applyFont="1" applyBorder="1" applyAlignment="1">
      <alignment horizontal="center" vertical="center"/>
    </xf>
    <xf numFmtId="43" fontId="0" fillId="0" borderId="49" xfId="1" applyFont="1" applyFill="1" applyBorder="1" applyAlignment="1">
      <alignment horizontal="center" vertical="center"/>
    </xf>
    <xf numFmtId="44" fontId="0" fillId="0" borderId="49" xfId="2" applyFont="1" applyFill="1" applyBorder="1" applyAlignment="1">
      <alignment horizontal="center" vertical="center" wrapText="1"/>
    </xf>
    <xf numFmtId="43" fontId="0" fillId="0" borderId="49" xfId="1" applyFont="1" applyFill="1" applyBorder="1" applyAlignment="1">
      <alignment vertical="center" wrapText="1"/>
    </xf>
    <xf numFmtId="173" fontId="16" fillId="0" borderId="1" xfId="13" quotePrefix="1" applyNumberFormat="1" applyFont="1" applyBorder="1" applyAlignment="1">
      <alignment horizontal="center" vertical="center" wrapText="1"/>
    </xf>
    <xf numFmtId="0" fontId="18" fillId="0" borderId="49" xfId="0" applyFont="1" applyBorder="1" applyAlignment="1">
      <alignment horizontal="left" wrapText="1"/>
    </xf>
    <xf numFmtId="0" fontId="18" fillId="0" borderId="49" xfId="0" applyFont="1" applyBorder="1" applyAlignment="1">
      <alignment horizontal="center" vertical="center"/>
    </xf>
    <xf numFmtId="44" fontId="0" fillId="0" borderId="49" xfId="2" applyFont="1" applyFill="1" applyBorder="1" applyAlignment="1">
      <alignment vertical="center" wrapText="1"/>
    </xf>
    <xf numFmtId="0" fontId="16" fillId="0" borderId="49" xfId="13" applyFont="1" applyBorder="1" applyAlignment="1">
      <alignment vertical="center" wrapText="1"/>
    </xf>
    <xf numFmtId="0" fontId="16" fillId="0" borderId="49" xfId="13" applyFont="1" applyBorder="1" applyAlignment="1">
      <alignment horizontal="center" vertical="center" wrapText="1"/>
    </xf>
    <xf numFmtId="0" fontId="0" fillId="0" borderId="34" xfId="0" applyBorder="1" applyAlignment="1">
      <alignment horizontal="left" vertical="center"/>
    </xf>
    <xf numFmtId="10" fontId="26" fillId="0" borderId="0" xfId="14" applyNumberFormat="1" applyFont="1" applyFill="1" applyAlignment="1">
      <alignment vertical="center"/>
    </xf>
    <xf numFmtId="10" fontId="1" fillId="0" borderId="0" xfId="0" applyNumberFormat="1" applyFont="1" applyAlignment="1">
      <alignment horizontal="center"/>
    </xf>
    <xf numFmtId="0" fontId="0" fillId="0" borderId="53" xfId="0" applyBorder="1" applyAlignment="1">
      <alignment horizontal="center" vertical="center" wrapText="1"/>
    </xf>
    <xf numFmtId="0" fontId="0" fillId="0" borderId="53" xfId="0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44" fontId="0" fillId="0" borderId="0" xfId="2" applyFont="1" applyBorder="1" applyAlignment="1">
      <alignment vertical="center" wrapText="1"/>
    </xf>
    <xf numFmtId="44" fontId="0" fillId="0" borderId="0" xfId="2" applyFont="1" applyFill="1" applyBorder="1" applyAlignment="1">
      <alignment vertical="center" wrapText="1"/>
    </xf>
    <xf numFmtId="44" fontId="3" fillId="0" borderId="52" xfId="2" applyFont="1" applyBorder="1" applyAlignment="1">
      <alignment horizontal="center" vertical="center" wrapText="1"/>
    </xf>
    <xf numFmtId="44" fontId="3" fillId="0" borderId="53" xfId="2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44" fontId="0" fillId="0" borderId="0" xfId="2" applyFont="1" applyFill="1" applyBorder="1" applyAlignment="1">
      <alignment vertical="center"/>
    </xf>
    <xf numFmtId="44" fontId="5" fillId="0" borderId="0" xfId="2" applyFont="1" applyFill="1" applyBorder="1" applyAlignment="1">
      <alignment horizontal="right" vertical="center"/>
    </xf>
    <xf numFmtId="0" fontId="3" fillId="0" borderId="33" xfId="0" applyFont="1" applyBorder="1" applyAlignment="1">
      <alignment horizontal="center" vertical="center"/>
    </xf>
    <xf numFmtId="44" fontId="3" fillId="0" borderId="33" xfId="2" applyFont="1" applyFill="1" applyBorder="1" applyAlignment="1">
      <alignment horizontal="center" vertical="center" wrapText="1"/>
    </xf>
    <xf numFmtId="44" fontId="0" fillId="0" borderId="33" xfId="2" applyFont="1" applyFill="1" applyBorder="1" applyAlignment="1">
      <alignment vertical="center" wrapText="1"/>
    </xf>
    <xf numFmtId="43" fontId="0" fillId="0" borderId="37" xfId="1" applyFont="1" applyBorder="1" applyAlignment="1">
      <alignment vertical="center"/>
    </xf>
    <xf numFmtId="43" fontId="0" fillId="0" borderId="51" xfId="1" applyFont="1" applyBorder="1" applyAlignment="1">
      <alignment vertical="center"/>
    </xf>
    <xf numFmtId="43" fontId="0" fillId="0" borderId="50" xfId="1" applyFont="1" applyBorder="1" applyAlignment="1">
      <alignment vertical="center"/>
    </xf>
    <xf numFmtId="0" fontId="0" fillId="0" borderId="56" xfId="0" applyBorder="1" applyAlignment="1">
      <alignment vertical="center"/>
    </xf>
    <xf numFmtId="0" fontId="0" fillId="0" borderId="57" xfId="0" applyBorder="1" applyAlignment="1">
      <alignment vertical="center"/>
    </xf>
    <xf numFmtId="0" fontId="0" fillId="0" borderId="58" xfId="0" applyBorder="1" applyAlignment="1">
      <alignment vertical="center"/>
    </xf>
    <xf numFmtId="0" fontId="0" fillId="0" borderId="35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62" xfId="0" applyBorder="1" applyAlignment="1">
      <alignment vertical="center" wrapText="1"/>
    </xf>
    <xf numFmtId="0" fontId="0" fillId="0" borderId="62" xfId="0" applyBorder="1" applyAlignment="1">
      <alignment horizontal="center" vertical="center"/>
    </xf>
    <xf numFmtId="166" fontId="0" fillId="0" borderId="62" xfId="3" applyNumberFormat="1" applyFont="1" applyBorder="1" applyAlignment="1">
      <alignment horizontal="center" vertical="center"/>
    </xf>
    <xf numFmtId="165" fontId="0" fillId="0" borderId="62" xfId="4" applyNumberFormat="1" applyFont="1" applyBorder="1" applyAlignment="1">
      <alignment vertical="center"/>
    </xf>
    <xf numFmtId="165" fontId="0" fillId="0" borderId="59" xfId="4" applyNumberFormat="1" applyFont="1" applyBorder="1" applyAlignment="1">
      <alignment vertical="center"/>
    </xf>
    <xf numFmtId="165" fontId="0" fillId="0" borderId="60" xfId="4" applyNumberFormat="1" applyFont="1" applyBorder="1" applyAlignment="1">
      <alignment vertical="center"/>
    </xf>
    <xf numFmtId="0" fontId="0" fillId="5" borderId="62" xfId="0" applyFill="1" applyBorder="1" applyAlignment="1">
      <alignment vertical="center"/>
    </xf>
    <xf numFmtId="165" fontId="0" fillId="5" borderId="59" xfId="0" applyNumberFormat="1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0" fillId="5" borderId="59" xfId="0" applyFill="1" applyBorder="1" applyAlignment="1">
      <alignment vertical="center"/>
    </xf>
    <xf numFmtId="0" fontId="0" fillId="5" borderId="61" xfId="0" applyFill="1" applyBorder="1" applyAlignment="1">
      <alignment vertical="center"/>
    </xf>
    <xf numFmtId="165" fontId="7" fillId="5" borderId="59" xfId="0" applyNumberFormat="1" applyFont="1" applyFill="1" applyBorder="1" applyAlignment="1">
      <alignment horizontal="center" vertical="center"/>
    </xf>
    <xf numFmtId="0" fontId="7" fillId="5" borderId="60" xfId="0" applyFont="1" applyFill="1" applyBorder="1" applyAlignment="1">
      <alignment horizontal="center" vertical="center"/>
    </xf>
    <xf numFmtId="0" fontId="3" fillId="0" borderId="57" xfId="0" applyFont="1" applyBorder="1" applyAlignment="1">
      <alignment horizontal="left" vertical="center" wrapText="1"/>
    </xf>
    <xf numFmtId="0" fontId="3" fillId="0" borderId="58" xfId="0" applyFont="1" applyBorder="1" applyAlignment="1">
      <alignment horizontal="left" vertical="center" wrapText="1"/>
    </xf>
    <xf numFmtId="0" fontId="3" fillId="0" borderId="62" xfId="0" applyFont="1" applyBorder="1" applyAlignment="1">
      <alignment horizontal="center" vertical="center"/>
    </xf>
    <xf numFmtId="0" fontId="3" fillId="5" borderId="62" xfId="0" applyFont="1" applyFill="1" applyBorder="1" applyAlignment="1">
      <alignment horizontal="center" vertical="center" wrapText="1"/>
    </xf>
    <xf numFmtId="44" fontId="3" fillId="0" borderId="62" xfId="2" applyFont="1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62" xfId="0" applyFont="1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21" fillId="0" borderId="62" xfId="0" applyFont="1" applyBorder="1" applyAlignment="1">
      <alignment horizontal="center" vertical="center"/>
    </xf>
    <xf numFmtId="43" fontId="25" fillId="0" borderId="62" xfId="1" applyFont="1" applyBorder="1" applyAlignment="1">
      <alignment horizontal="center" vertical="center"/>
    </xf>
    <xf numFmtId="44" fontId="21" fillId="0" borderId="62" xfId="2" applyFont="1" applyBorder="1" applyAlignment="1">
      <alignment horizontal="right" vertical="center"/>
    </xf>
    <xf numFmtId="44" fontId="21" fillId="0" borderId="62" xfId="2" applyFont="1" applyBorder="1" applyAlignment="1">
      <alignment vertical="center"/>
    </xf>
    <xf numFmtId="44" fontId="25" fillId="0" borderId="62" xfId="2" applyFont="1" applyBorder="1" applyAlignment="1">
      <alignment vertical="center"/>
    </xf>
    <xf numFmtId="0" fontId="22" fillId="0" borderId="0" xfId="0" applyFont="1" applyAlignment="1">
      <alignment vertical="center" wrapText="1"/>
    </xf>
    <xf numFmtId="44" fontId="25" fillId="0" borderId="26" xfId="2" applyFont="1" applyBorder="1" applyAlignment="1">
      <alignment vertical="center"/>
    </xf>
    <xf numFmtId="44" fontId="0" fillId="0" borderId="26" xfId="2" applyFont="1" applyBorder="1" applyAlignment="1">
      <alignment vertical="center"/>
    </xf>
    <xf numFmtId="0" fontId="3" fillId="2" borderId="62" xfId="0" applyFont="1" applyFill="1" applyBorder="1" applyAlignment="1">
      <alignment horizontal="center" vertical="center"/>
    </xf>
    <xf numFmtId="0" fontId="0" fillId="2" borderId="62" xfId="0" applyFill="1" applyBorder="1" applyAlignment="1">
      <alignment horizontal="center" vertical="center"/>
    </xf>
    <xf numFmtId="0" fontId="0" fillId="0" borderId="3" xfId="0" applyBorder="1"/>
    <xf numFmtId="0" fontId="0" fillId="0" borderId="56" xfId="0" applyBorder="1"/>
    <xf numFmtId="0" fontId="0" fillId="0" borderId="57" xfId="0" applyBorder="1"/>
    <xf numFmtId="44" fontId="0" fillId="0" borderId="57" xfId="2" applyFont="1" applyBorder="1" applyAlignment="1">
      <alignment vertical="center"/>
    </xf>
    <xf numFmtId="44" fontId="0" fillId="0" borderId="57" xfId="2" applyFont="1" applyBorder="1" applyAlignment="1">
      <alignment horizontal="center" vertical="center"/>
    </xf>
    <xf numFmtId="44" fontId="25" fillId="0" borderId="62" xfId="2" applyFont="1" applyBorder="1" applyAlignment="1">
      <alignment horizontal="right" vertical="center"/>
    </xf>
    <xf numFmtId="4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7" fillId="0" borderId="27" xfId="7" applyFont="1" applyBorder="1" applyAlignment="1">
      <alignment horizontal="center"/>
    </xf>
    <xf numFmtId="17" fontId="0" fillId="0" borderId="27" xfId="0" applyNumberFormat="1" applyBorder="1" applyAlignment="1">
      <alignment horizontal="center"/>
    </xf>
    <xf numFmtId="9" fontId="15" fillId="0" borderId="54" xfId="0" applyNumberFormat="1" applyFont="1" applyBorder="1" applyAlignment="1">
      <alignment horizontal="center"/>
    </xf>
    <xf numFmtId="0" fontId="15" fillId="0" borderId="54" xfId="0" applyFont="1" applyBorder="1" applyAlignment="1">
      <alignment horizontal="center"/>
    </xf>
    <xf numFmtId="10" fontId="1" fillId="6" borderId="63" xfId="9" applyNumberFormat="1" applyFont="1" applyFill="1" applyBorder="1" applyAlignment="1" applyProtection="1"/>
    <xf numFmtId="172" fontId="1" fillId="0" borderId="64" xfId="1" applyNumberFormat="1" applyFont="1" applyFill="1" applyBorder="1" applyAlignment="1" applyProtection="1">
      <alignment shrinkToFit="1"/>
    </xf>
    <xf numFmtId="172" fontId="18" fillId="6" borderId="64" xfId="1" applyNumberFormat="1" applyFont="1" applyFill="1" applyBorder="1" applyAlignment="1" applyProtection="1">
      <alignment shrinkToFit="1"/>
    </xf>
    <xf numFmtId="172" fontId="1" fillId="0" borderId="65" xfId="1" applyNumberFormat="1" applyFont="1" applyFill="1" applyBorder="1" applyAlignment="1" applyProtection="1">
      <alignment shrinkToFit="1"/>
    </xf>
    <xf numFmtId="170" fontId="19" fillId="6" borderId="66" xfId="8" applyFont="1" applyFill="1" applyBorder="1" applyAlignment="1" applyProtection="1">
      <alignment shrinkToFit="1"/>
    </xf>
    <xf numFmtId="10" fontId="1" fillId="6" borderId="67" xfId="9" applyNumberFormat="1" applyFont="1" applyFill="1" applyBorder="1" applyAlignment="1" applyProtection="1"/>
    <xf numFmtId="172" fontId="18" fillId="0" borderId="64" xfId="1" applyNumberFormat="1" applyFont="1" applyFill="1" applyBorder="1" applyAlignment="1" applyProtection="1">
      <alignment shrinkToFit="1"/>
    </xf>
    <xf numFmtId="172" fontId="18" fillId="0" borderId="65" xfId="1" applyNumberFormat="1" applyFont="1" applyFill="1" applyBorder="1" applyAlignment="1" applyProtection="1">
      <alignment shrinkToFit="1"/>
    </xf>
    <xf numFmtId="4" fontId="19" fillId="6" borderId="65" xfId="8" applyNumberFormat="1" applyFont="1" applyFill="1" applyBorder="1" applyAlignment="1" applyProtection="1">
      <alignment shrinkToFit="1"/>
    </xf>
    <xf numFmtId="0" fontId="1" fillId="0" borderId="68" xfId="0" applyFont="1" applyBorder="1" applyAlignment="1">
      <alignment horizontal="center"/>
    </xf>
    <xf numFmtId="0" fontId="0" fillId="0" borderId="69" xfId="0" applyBorder="1" applyAlignment="1">
      <alignment vertical="center"/>
    </xf>
    <xf numFmtId="0" fontId="0" fillId="0" borderId="68" xfId="0" applyBorder="1" applyAlignment="1">
      <alignment horizontal="center" vertical="center"/>
    </xf>
    <xf numFmtId="0" fontId="0" fillId="0" borderId="68" xfId="0" applyBorder="1" applyAlignment="1">
      <alignment vertical="center"/>
    </xf>
    <xf numFmtId="0" fontId="7" fillId="0" borderId="68" xfId="0" applyFont="1" applyBorder="1" applyAlignment="1">
      <alignment vertical="center" wrapText="1"/>
    </xf>
    <xf numFmtId="0" fontId="0" fillId="0" borderId="70" xfId="0" applyBorder="1" applyAlignment="1">
      <alignment vertical="center"/>
    </xf>
    <xf numFmtId="43" fontId="0" fillId="0" borderId="0" xfId="1" applyFont="1" applyBorder="1" applyAlignment="1">
      <alignment vertical="center"/>
    </xf>
    <xf numFmtId="44" fontId="0" fillId="0" borderId="26" xfId="0" applyNumberFormat="1" applyBorder="1" applyAlignment="1">
      <alignment vertical="center"/>
    </xf>
    <xf numFmtId="0" fontId="16" fillId="0" borderId="35" xfId="7" applyFont="1" applyBorder="1" applyAlignment="1">
      <alignment horizontal="center"/>
    </xf>
    <xf numFmtId="0" fontId="16" fillId="0" borderId="0" xfId="7" applyFont="1" applyAlignment="1">
      <alignment horizontal="center" vertical="top"/>
    </xf>
    <xf numFmtId="0" fontId="17" fillId="0" borderId="0" xfId="7" applyFont="1" applyAlignment="1">
      <alignment horizontal="center"/>
    </xf>
    <xf numFmtId="0" fontId="1" fillId="0" borderId="56" xfId="0" applyFont="1" applyBorder="1" applyAlignment="1">
      <alignment horizontal="center"/>
    </xf>
    <xf numFmtId="0" fontId="1" fillId="0" borderId="56" xfId="0" applyFont="1" applyBorder="1" applyAlignment="1">
      <alignment horizontal="left" vertical="top"/>
    </xf>
    <xf numFmtId="0" fontId="1" fillId="0" borderId="58" xfId="0" applyFont="1" applyBorder="1" applyAlignment="1">
      <alignment horizontal="center" vertical="top"/>
    </xf>
    <xf numFmtId="44" fontId="1" fillId="0" borderId="56" xfId="0" applyNumberFormat="1" applyFont="1" applyBorder="1" applyAlignment="1">
      <alignment horizontal="left"/>
    </xf>
    <xf numFmtId="171" fontId="15" fillId="0" borderId="74" xfId="1" applyNumberFormat="1" applyFont="1" applyFill="1" applyBorder="1" applyAlignment="1" applyProtection="1">
      <alignment horizontal="center" vertical="center"/>
    </xf>
    <xf numFmtId="9" fontId="15" fillId="0" borderId="75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 vertical="top"/>
    </xf>
    <xf numFmtId="44" fontId="1" fillId="0" borderId="76" xfId="0" applyNumberFormat="1" applyFont="1" applyBorder="1" applyAlignment="1">
      <alignment horizontal="center"/>
    </xf>
    <xf numFmtId="0" fontId="15" fillId="0" borderId="55" xfId="0" applyFont="1" applyBorder="1" applyAlignment="1">
      <alignment horizontal="center"/>
    </xf>
    <xf numFmtId="0" fontId="15" fillId="0" borderId="77" xfId="0" applyFont="1" applyBorder="1" applyAlignment="1">
      <alignment horizontal="center"/>
    </xf>
    <xf numFmtId="0" fontId="1" fillId="0" borderId="74" xfId="0" applyFont="1" applyBorder="1" applyAlignment="1">
      <alignment horizontal="center"/>
    </xf>
    <xf numFmtId="0" fontId="1" fillId="0" borderId="57" xfId="0" applyFont="1" applyBorder="1" applyAlignment="1">
      <alignment horizontal="left" vertical="top"/>
    </xf>
    <xf numFmtId="9" fontId="15" fillId="0" borderId="55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9" fontId="15" fillId="0" borderId="77" xfId="0" applyNumberFormat="1" applyFont="1" applyBorder="1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35" xfId="0" applyFont="1" applyBorder="1" applyAlignment="1">
      <alignment horizontal="left"/>
    </xf>
    <xf numFmtId="0" fontId="15" fillId="0" borderId="75" xfId="0" applyFont="1" applyBorder="1" applyAlignment="1">
      <alignment horizontal="center"/>
    </xf>
    <xf numFmtId="172" fontId="1" fillId="0" borderId="78" xfId="1" applyNumberFormat="1" applyFont="1" applyFill="1" applyBorder="1" applyAlignment="1" applyProtection="1">
      <alignment shrinkToFit="1"/>
    </xf>
    <xf numFmtId="0" fontId="17" fillId="6" borderId="79" xfId="7" applyFont="1" applyFill="1" applyBorder="1" applyAlignment="1">
      <alignment horizontal="center"/>
    </xf>
    <xf numFmtId="44" fontId="12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left" vertical="top"/>
    </xf>
    <xf numFmtId="170" fontId="19" fillId="6" borderId="80" xfId="8" applyFont="1" applyFill="1" applyBorder="1" applyAlignment="1" applyProtection="1">
      <alignment shrinkToFit="1"/>
    </xf>
    <xf numFmtId="0" fontId="17" fillId="6" borderId="81" xfId="7" applyFont="1" applyFill="1" applyBorder="1"/>
    <xf numFmtId="170" fontId="1" fillId="6" borderId="82" xfId="8" applyFont="1" applyFill="1" applyBorder="1" applyAlignment="1" applyProtection="1">
      <alignment horizontal="center"/>
    </xf>
    <xf numFmtId="170" fontId="15" fillId="6" borderId="83" xfId="8" applyFont="1" applyFill="1" applyBorder="1" applyAlignment="1" applyProtection="1">
      <alignment horizontal="right"/>
    </xf>
    <xf numFmtId="10" fontId="1" fillId="6" borderId="84" xfId="9" applyNumberFormat="1" applyFont="1" applyFill="1" applyBorder="1" applyAlignment="1" applyProtection="1"/>
    <xf numFmtId="10" fontId="1" fillId="6" borderId="85" xfId="9" applyNumberFormat="1" applyFont="1" applyFill="1" applyBorder="1" applyAlignment="1" applyProtection="1"/>
    <xf numFmtId="10" fontId="1" fillId="6" borderId="86" xfId="9" applyNumberFormat="1" applyFont="1" applyFill="1" applyBorder="1" applyAlignment="1" applyProtection="1"/>
    <xf numFmtId="0" fontId="17" fillId="6" borderId="79" xfId="7" applyFont="1" applyFill="1" applyBorder="1"/>
    <xf numFmtId="0" fontId="11" fillId="0" borderId="0" xfId="0" applyFont="1" applyAlignment="1">
      <alignment horizontal="center" vertical="top"/>
    </xf>
    <xf numFmtId="0" fontId="1" fillId="0" borderId="69" xfId="0" applyFont="1" applyBorder="1" applyAlignment="1">
      <alignment horizontal="center"/>
    </xf>
    <xf numFmtId="0" fontId="1" fillId="0" borderId="68" xfId="0" applyFont="1" applyBorder="1" applyAlignment="1">
      <alignment horizontal="center" vertical="top"/>
    </xf>
    <xf numFmtId="0" fontId="15" fillId="0" borderId="68" xfId="0" applyFont="1" applyBorder="1" applyAlignment="1">
      <alignment horizontal="center"/>
    </xf>
    <xf numFmtId="0" fontId="1" fillId="0" borderId="70" xfId="0" applyFont="1" applyBorder="1" applyAlignment="1">
      <alignment horizontal="center"/>
    </xf>
    <xf numFmtId="0" fontId="15" fillId="0" borderId="0" xfId="5" applyFont="1"/>
    <xf numFmtId="168" fontId="0" fillId="0" borderId="0" xfId="5" applyNumberFormat="1" applyFont="1"/>
    <xf numFmtId="169" fontId="0" fillId="0" borderId="0" xfId="5" applyNumberFormat="1" applyFont="1"/>
    <xf numFmtId="0" fontId="9" fillId="0" borderId="72" xfId="5" applyFont="1" applyBorder="1" applyAlignment="1">
      <alignment horizontal="left"/>
    </xf>
    <xf numFmtId="0" fontId="0" fillId="0" borderId="72" xfId="5" applyFont="1" applyBorder="1"/>
    <xf numFmtId="0" fontId="0" fillId="0" borderId="0" xfId="5" applyFont="1" applyAlignment="1">
      <alignment vertical="top"/>
    </xf>
    <xf numFmtId="0" fontId="0" fillId="0" borderId="72" xfId="5" applyFont="1" applyBorder="1" applyAlignment="1">
      <alignment vertical="center"/>
    </xf>
    <xf numFmtId="44" fontId="0" fillId="0" borderId="56" xfId="2" applyFont="1" applyBorder="1" applyAlignment="1">
      <alignment horizontal="left" vertical="center"/>
    </xf>
    <xf numFmtId="0" fontId="3" fillId="0" borderId="68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57" xfId="0" applyFont="1" applyBorder="1" applyAlignment="1">
      <alignment vertical="center" wrapText="1"/>
    </xf>
    <xf numFmtId="0" fontId="3" fillId="0" borderId="58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43" fontId="3" fillId="0" borderId="53" xfId="1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/>
    </xf>
    <xf numFmtId="44" fontId="0" fillId="0" borderId="50" xfId="2" applyFont="1" applyBorder="1" applyAlignment="1">
      <alignment horizontal="left" vertical="center" wrapText="1"/>
    </xf>
    <xf numFmtId="0" fontId="3" fillId="0" borderId="6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0" borderId="35" xfId="5" applyFont="1" applyBorder="1" applyAlignment="1">
      <alignment horizontal="left" vertical="center"/>
    </xf>
    <xf numFmtId="0" fontId="9" fillId="0" borderId="0" xfId="5" applyFont="1" applyAlignment="1">
      <alignment horizontal="left" vertical="center"/>
    </xf>
    <xf numFmtId="0" fontId="2" fillId="0" borderId="35" xfId="5" applyFont="1" applyBorder="1" applyAlignment="1">
      <alignment horizontal="left" vertical="center"/>
    </xf>
    <xf numFmtId="0" fontId="2" fillId="0" borderId="0" xfId="5" applyFont="1" applyAlignment="1">
      <alignment horizontal="left" vertical="center"/>
    </xf>
    <xf numFmtId="171" fontId="19" fillId="0" borderId="39" xfId="1" applyNumberFormat="1" applyFont="1" applyFill="1" applyBorder="1" applyAlignment="1" applyProtection="1">
      <alignment horizontal="center" vertical="center"/>
    </xf>
    <xf numFmtId="171" fontId="19" fillId="0" borderId="73" xfId="1" applyNumberFormat="1" applyFont="1" applyFill="1" applyBorder="1" applyAlignment="1" applyProtection="1">
      <alignment horizontal="center" vertical="center"/>
    </xf>
    <xf numFmtId="168" fontId="0" fillId="0" borderId="8" xfId="5" applyNumberFormat="1" applyFont="1" applyBorder="1" applyAlignment="1">
      <alignment horizontal="center"/>
    </xf>
    <xf numFmtId="0" fontId="1" fillId="0" borderId="56" xfId="0" applyFont="1" applyBorder="1" applyAlignment="1">
      <alignment horizontal="left" vertical="top" wrapText="1"/>
    </xf>
    <xf numFmtId="0" fontId="1" fillId="0" borderId="58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44" fontId="1" fillId="0" borderId="0" xfId="0" applyNumberFormat="1" applyFont="1" applyAlignment="1">
      <alignment horizontal="center"/>
    </xf>
    <xf numFmtId="167" fontId="0" fillId="0" borderId="38" xfId="5" applyNumberFormat="1" applyFont="1" applyBorder="1" applyAlignment="1">
      <alignment horizontal="center"/>
    </xf>
    <xf numFmtId="167" fontId="0" fillId="0" borderId="8" xfId="5" applyNumberFormat="1" applyFont="1" applyBorder="1" applyAlignment="1">
      <alignment horizontal="center"/>
    </xf>
    <xf numFmtId="0" fontId="17" fillId="0" borderId="38" xfId="7" applyFont="1" applyBorder="1" applyAlignment="1">
      <alignment horizontal="center" vertical="center" wrapText="1"/>
    </xf>
    <xf numFmtId="0" fontId="17" fillId="0" borderId="71" xfId="7" applyFont="1" applyBorder="1" applyAlignment="1">
      <alignment horizontal="center" vertical="center" wrapText="1"/>
    </xf>
    <xf numFmtId="0" fontId="17" fillId="0" borderId="35" xfId="7" applyFont="1" applyBorder="1" applyAlignment="1">
      <alignment horizontal="center" vertical="center" wrapText="1"/>
    </xf>
    <xf numFmtId="0" fontId="17" fillId="0" borderId="26" xfId="7" applyFont="1" applyBorder="1" applyAlignment="1">
      <alignment horizontal="center" vertical="center" wrapText="1"/>
    </xf>
    <xf numFmtId="0" fontId="17" fillId="0" borderId="5" xfId="7" applyFont="1" applyBorder="1" applyAlignment="1">
      <alignment horizontal="center" vertical="center" wrapText="1"/>
    </xf>
    <xf numFmtId="0" fontId="17" fillId="0" borderId="3" xfId="7" applyFont="1" applyBorder="1" applyAlignment="1">
      <alignment horizontal="center" vertical="center" wrapText="1"/>
    </xf>
    <xf numFmtId="170" fontId="19" fillId="0" borderId="8" xfId="8" applyFont="1" applyFill="1" applyBorder="1" applyAlignment="1" applyProtection="1">
      <alignment horizontal="center" vertical="center" wrapText="1"/>
    </xf>
    <xf numFmtId="170" fontId="19" fillId="0" borderId="72" xfId="8" applyFont="1" applyFill="1" applyBorder="1" applyAlignment="1" applyProtection="1">
      <alignment horizontal="center" vertical="center" wrapText="1"/>
    </xf>
    <xf numFmtId="0" fontId="0" fillId="0" borderId="58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3" fillId="0" borderId="59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21" fillId="0" borderId="59" xfId="0" applyFont="1" applyBorder="1" applyAlignment="1">
      <alignment horizontal="center" vertical="center" wrapText="1"/>
    </xf>
    <xf numFmtId="0" fontId="21" fillId="0" borderId="61" xfId="0" applyFont="1" applyBorder="1" applyAlignment="1">
      <alignment horizontal="center" vertical="center" wrapText="1"/>
    </xf>
    <xf numFmtId="0" fontId="21" fillId="0" borderId="60" xfId="0" applyFont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 wrapText="1"/>
    </xf>
    <xf numFmtId="170" fontId="19" fillId="0" borderId="0" xfId="8" applyFont="1" applyFill="1" applyBorder="1" applyAlignment="1" applyProtection="1">
      <alignment horizontal="center"/>
    </xf>
    <xf numFmtId="0" fontId="3" fillId="2" borderId="62" xfId="0" applyFont="1" applyFill="1" applyBorder="1" applyAlignment="1">
      <alignment horizontal="center" vertical="center" wrapText="1"/>
    </xf>
    <xf numFmtId="44" fontId="0" fillId="2" borderId="62" xfId="0" applyNumberFormat="1" applyFill="1" applyBorder="1" applyAlignment="1">
      <alignment horizontal="center" vertical="center"/>
    </xf>
    <xf numFmtId="0" fontId="0" fillId="2" borderId="62" xfId="0" applyFill="1" applyBorder="1" applyAlignment="1">
      <alignment horizontal="center" vertical="center" wrapText="1"/>
    </xf>
    <xf numFmtId="44" fontId="0" fillId="2" borderId="62" xfId="0" applyNumberFormat="1" applyFill="1" applyBorder="1" applyAlignment="1">
      <alignment horizontal="center" vertical="center" wrapText="1"/>
    </xf>
    <xf numFmtId="0" fontId="3" fillId="5" borderId="59" xfId="0" applyFont="1" applyFill="1" applyBorder="1" applyAlignment="1">
      <alignment horizontal="center" vertical="center" wrapText="1"/>
    </xf>
    <xf numFmtId="0" fontId="3" fillId="5" borderId="60" xfId="0" applyFont="1" applyFill="1" applyBorder="1" applyAlignment="1">
      <alignment horizontal="center" vertical="center" wrapText="1"/>
    </xf>
    <xf numFmtId="0" fontId="3" fillId="5" borderId="59" xfId="0" applyFont="1" applyFill="1" applyBorder="1" applyAlignment="1">
      <alignment horizontal="center" vertical="center"/>
    </xf>
    <xf numFmtId="0" fontId="3" fillId="5" borderId="61" xfId="0" applyFont="1" applyFill="1" applyBorder="1" applyAlignment="1">
      <alignment horizontal="center" vertical="center"/>
    </xf>
    <xf numFmtId="0" fontId="3" fillId="5" borderId="60" xfId="0" applyFont="1" applyFill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21" fillId="0" borderId="59" xfId="0" applyFont="1" applyBorder="1" applyAlignment="1">
      <alignment horizontal="left" vertical="center" wrapText="1"/>
    </xf>
    <xf numFmtId="0" fontId="21" fillId="0" borderId="61" xfId="0" applyFont="1" applyBorder="1" applyAlignment="1">
      <alignment horizontal="left" vertical="center" wrapText="1"/>
    </xf>
    <xf numFmtId="0" fontId="21" fillId="0" borderId="60" xfId="0" applyFont="1" applyBorder="1" applyAlignment="1">
      <alignment horizontal="left" vertical="center" wrapText="1"/>
    </xf>
    <xf numFmtId="0" fontId="3" fillId="2" borderId="56" xfId="0" applyFont="1" applyFill="1" applyBorder="1" applyAlignment="1">
      <alignment horizontal="center" vertical="center"/>
    </xf>
    <xf numFmtId="0" fontId="3" fillId="2" borderId="58" xfId="0" applyFont="1" applyFill="1" applyBorder="1" applyAlignment="1">
      <alignment horizontal="center" vertical="center"/>
    </xf>
    <xf numFmtId="44" fontId="3" fillId="2" borderId="62" xfId="0" applyNumberFormat="1" applyFont="1" applyFill="1" applyBorder="1" applyAlignment="1">
      <alignment horizontal="center" vertical="center"/>
    </xf>
    <xf numFmtId="165" fontId="0" fillId="5" borderId="59" xfId="0" applyNumberFormat="1" applyFill="1" applyBorder="1" applyAlignment="1">
      <alignment horizontal="center" vertical="center"/>
    </xf>
    <xf numFmtId="165" fontId="0" fillId="5" borderId="60" xfId="0" applyNumberFormat="1" applyFill="1" applyBorder="1" applyAlignment="1">
      <alignment horizontal="center" vertical="center"/>
    </xf>
    <xf numFmtId="0" fontId="3" fillId="0" borderId="3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0" fillId="0" borderId="56" xfId="0" applyBorder="1" applyAlignment="1">
      <alignment horizontal="left" vertical="center" wrapText="1"/>
    </xf>
    <xf numFmtId="0" fontId="0" fillId="0" borderId="58" xfId="0" applyBorder="1" applyAlignment="1">
      <alignment horizontal="left" vertical="center" wrapText="1"/>
    </xf>
    <xf numFmtId="0" fontId="3" fillId="0" borderId="62" xfId="0" applyFont="1" applyBorder="1" applyAlignment="1">
      <alignment horizontal="center" vertical="center"/>
    </xf>
    <xf numFmtId="0" fontId="3" fillId="5" borderId="59" xfId="0" applyFont="1" applyFill="1" applyBorder="1" applyAlignment="1">
      <alignment horizontal="left" vertical="center" wrapText="1"/>
    </xf>
    <xf numFmtId="0" fontId="3" fillId="5" borderId="61" xfId="0" applyFont="1" applyFill="1" applyBorder="1" applyAlignment="1">
      <alignment horizontal="left" vertical="center" wrapText="1"/>
    </xf>
    <xf numFmtId="0" fontId="3" fillId="5" borderId="60" xfId="0" applyFont="1" applyFill="1" applyBorder="1" applyAlignment="1">
      <alignment horizontal="left" vertical="center" wrapText="1"/>
    </xf>
    <xf numFmtId="0" fontId="0" fillId="5" borderId="60" xfId="0" applyFill="1" applyBorder="1" applyAlignment="1">
      <alignment horizontal="center" vertical="center"/>
    </xf>
    <xf numFmtId="0" fontId="3" fillId="0" borderId="59" xfId="0" applyFont="1" applyBorder="1" applyAlignment="1">
      <alignment horizontal="left" vertical="center" wrapText="1"/>
    </xf>
    <xf numFmtId="0" fontId="3" fillId="0" borderId="60" xfId="0" applyFont="1" applyBorder="1" applyAlignment="1">
      <alignment horizontal="left" vertical="center" wrapText="1"/>
    </xf>
  </cellXfs>
  <cellStyles count="20">
    <cellStyle name="Moeda" xfId="2" builtinId="4"/>
    <cellStyle name="Moeda 2" xfId="4" xr:uid="{00000000-0005-0000-0000-000001000000}"/>
    <cellStyle name="Normal" xfId="0" builtinId="0"/>
    <cellStyle name="Normal 2" xfId="5" xr:uid="{00000000-0005-0000-0000-000004000000}"/>
    <cellStyle name="Normal 2 2" xfId="17" xr:uid="{B330A845-F026-49DD-BCE3-391846E74D3D}"/>
    <cellStyle name="Normal 3" xfId="7" xr:uid="{00000000-0005-0000-0000-000005000000}"/>
    <cellStyle name="Normal 4" xfId="15" xr:uid="{00000000-0005-0000-0000-000006000000}"/>
    <cellStyle name="Normal 4 2" xfId="19" xr:uid="{59E499A8-3476-47FF-9E1B-80C677FBCE65}"/>
    <cellStyle name="Normal 5" xfId="16" xr:uid="{286BA611-9064-4EC2-BAA8-401158AFC08E}"/>
    <cellStyle name="Normal_FICHA DE VERIFICAÇÃO PRELIMINAR - Plano R" xfId="6" xr:uid="{00000000-0005-0000-0000-000007000000}"/>
    <cellStyle name="Normal_Plan1" xfId="13" xr:uid="{00000000-0005-0000-0000-000008000000}"/>
    <cellStyle name="Porcentagem" xfId="14" builtinId="5"/>
    <cellStyle name="Porcentagem 2" xfId="9" xr:uid="{00000000-0005-0000-0000-00000A000000}"/>
    <cellStyle name="Separador de milhares 2" xfId="3" xr:uid="{00000000-0005-0000-0000-00000C000000}"/>
    <cellStyle name="Separador de milhares 3" xfId="10" xr:uid="{00000000-0005-0000-0000-00000D000000}"/>
    <cellStyle name="Separador de milhares 4" xfId="11" xr:uid="{00000000-0005-0000-0000-00000E000000}"/>
    <cellStyle name="Separador de milhares 5" xfId="12" xr:uid="{00000000-0005-0000-0000-00000F000000}"/>
    <cellStyle name="Vírgula" xfId="1" builtinId="3"/>
    <cellStyle name="Vírgula 2" xfId="8" xr:uid="{00000000-0005-0000-0000-000010000000}"/>
    <cellStyle name="Vírgula 2 2" xfId="18" xr:uid="{500D1090-8191-449C-A936-7709DBABA7AC}"/>
  </cellStyles>
  <dxfs count="12">
    <dxf>
      <font>
        <b val="0"/>
        <condense val="0"/>
        <extend val="0"/>
        <color indexed="44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44"/>
      </font>
    </dxf>
    <dxf>
      <font>
        <color theme="0"/>
      </font>
    </dxf>
    <dxf>
      <font>
        <color theme="0"/>
      </font>
    </dxf>
    <dxf>
      <font>
        <color theme="1"/>
      </font>
      <numFmt numFmtId="14" formatCode="0.00%"/>
      <fill>
        <patternFill>
          <bgColor theme="4" tint="0.59996337778862885"/>
        </patternFill>
      </fill>
    </dxf>
    <dxf>
      <font>
        <color theme="1"/>
      </font>
      <numFmt numFmtId="14" formatCode="0.00%"/>
      <fill>
        <patternFill>
          <bgColor theme="4" tint="0.59996337778862885"/>
        </patternFill>
      </fill>
    </dxf>
    <dxf>
      <font>
        <color theme="1"/>
      </font>
      <numFmt numFmtId="14" formatCode="0.00%"/>
      <fill>
        <patternFill>
          <bgColor theme="4" tint="0.59996337778862885"/>
        </patternFill>
      </fill>
    </dxf>
    <dxf>
      <font>
        <color theme="1"/>
      </font>
      <numFmt numFmtId="14" formatCode="0.00%"/>
      <fill>
        <patternFill>
          <bgColor theme="4" tint="0.59996337778862885"/>
        </patternFill>
      </fill>
    </dxf>
    <dxf>
      <font>
        <color theme="1"/>
      </font>
      <numFmt numFmtId="14" formatCode="0.00%"/>
      <fill>
        <patternFill>
          <bgColor theme="4" tint="0.59996337778862885"/>
        </patternFill>
      </fill>
    </dxf>
    <dxf>
      <font>
        <color theme="0"/>
      </font>
    </dxf>
    <dxf>
      <font>
        <color theme="1"/>
      </font>
      <numFmt numFmtId="14" formatCode="0.00%"/>
      <fill>
        <patternFill>
          <bgColor theme="4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dc\Users\dmaffonso\Desktop\COZINHA\PLANILHA%20M&#218;LTIPLA%20V3.0.5%20-%20BD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dc\DOCUMENTOS\engenharia_projetos\OR&#199;AMENTOS%20(Em%20revis&#227;o)\DEBORA%20MELLO%20AFFONSO\1.%20OR&#199;AMENTOS\COZINHA\Entrega%20CAIXA\PLANILHA%20M&#218;LTIPLA%20V3.0.5%20-%20BD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DADOS"/>
      <sheetName val="NOVO"/>
      <sheetName val="BDI"/>
      <sheetName val="ORÇAMENTO"/>
      <sheetName val="CÁLCULO"/>
      <sheetName val="EVENTOS"/>
      <sheetName val="CRONO"/>
      <sheetName val="CRONOPLE"/>
      <sheetName val="PLE"/>
      <sheetName val="QCI"/>
      <sheetName val="BM"/>
      <sheetName val="RRE"/>
      <sheetName val="OFÍCIO"/>
    </sheetNames>
    <sheetDataSet>
      <sheetData sheetId="0">
        <row r="3">
          <cell r="O3">
            <v>1</v>
          </cell>
        </row>
        <row r="4">
          <cell r="O4">
            <v>1</v>
          </cell>
        </row>
      </sheetData>
      <sheetData sheetId="1">
        <row r="4">
          <cell r="F4" t="str">
            <v>OGU</v>
          </cell>
        </row>
        <row r="16">
          <cell r="F16" t="str">
            <v>Irmandade Santa Casa de Misericordia de Sorocaba</v>
          </cell>
        </row>
        <row r="18">
          <cell r="F18" t="str">
            <v>NÃO DESONERADO</v>
          </cell>
        </row>
      </sheetData>
      <sheetData sheetId="2"/>
      <sheetData sheetId="3">
        <row r="138">
          <cell r="A138" t="str">
            <v>(SELECIONAR)</v>
          </cell>
        </row>
        <row r="139">
          <cell r="A139" t="str">
            <v>Construção e Reforma de Edifícios</v>
          </cell>
        </row>
        <row r="140">
          <cell r="A140" t="str">
            <v>Construção de Praças Urbanas, Rodovias, Ferrovias e recapeamento e pavimentação de vias urbanas</v>
          </cell>
        </row>
        <row r="141">
          <cell r="A141" t="str">
            <v>Construção de Redes de Abastecimento de Água, Coleta de Esgoto</v>
          </cell>
        </row>
        <row r="142">
          <cell r="A142" t="str">
            <v>Construção e Manutenção de Estações e Redes de Distribuição de Energia Elétrica</v>
          </cell>
        </row>
        <row r="143">
          <cell r="A143" t="str">
            <v>Obras Portuárias, Marítimas e Fluviais</v>
          </cell>
        </row>
        <row r="144">
          <cell r="A144" t="str">
            <v>Fornecimento de Materiais e Equipamentos (aquisição indireta - em conjunto com licitação de obras)</v>
          </cell>
        </row>
        <row r="145">
          <cell r="A145" t="str">
            <v>Fornecimento de Materiais e Equipamentos (aquisição direta)</v>
          </cell>
        </row>
        <row r="146">
          <cell r="A146" t="str">
            <v>Estudos e Projetos, Planos e Gerenciamento e outros correlatos</v>
          </cell>
        </row>
      </sheetData>
      <sheetData sheetId="4">
        <row r="15">
          <cell r="X15">
            <v>0</v>
          </cell>
        </row>
        <row r="16">
          <cell r="X16">
            <v>0</v>
          </cell>
        </row>
        <row r="17">
          <cell r="X17">
            <v>0</v>
          </cell>
        </row>
        <row r="18">
          <cell r="X18">
            <v>0</v>
          </cell>
        </row>
        <row r="19">
          <cell r="X19">
            <v>0</v>
          </cell>
        </row>
        <row r="20">
          <cell r="X20">
            <v>0</v>
          </cell>
        </row>
        <row r="21">
          <cell r="X21">
            <v>0</v>
          </cell>
        </row>
        <row r="22">
          <cell r="X22">
            <v>0</v>
          </cell>
        </row>
        <row r="23">
          <cell r="X23">
            <v>0</v>
          </cell>
        </row>
        <row r="24">
          <cell r="X24">
            <v>0</v>
          </cell>
        </row>
        <row r="25">
          <cell r="X25">
            <v>0</v>
          </cell>
        </row>
        <row r="26">
          <cell r="X26">
            <v>0</v>
          </cell>
        </row>
        <row r="27">
          <cell r="X27">
            <v>0</v>
          </cell>
        </row>
        <row r="28">
          <cell r="X28">
            <v>0</v>
          </cell>
        </row>
        <row r="29">
          <cell r="X29">
            <v>0</v>
          </cell>
        </row>
        <row r="30">
          <cell r="X30">
            <v>0</v>
          </cell>
        </row>
        <row r="31">
          <cell r="X31">
            <v>0</v>
          </cell>
        </row>
        <row r="32">
          <cell r="X32">
            <v>0</v>
          </cell>
        </row>
        <row r="33">
          <cell r="X33">
            <v>0</v>
          </cell>
        </row>
        <row r="34">
          <cell r="X34">
            <v>0</v>
          </cell>
        </row>
        <row r="35">
          <cell r="X35">
            <v>0</v>
          </cell>
        </row>
        <row r="36">
          <cell r="X36">
            <v>0</v>
          </cell>
        </row>
        <row r="37">
          <cell r="X37">
            <v>0</v>
          </cell>
        </row>
        <row r="38">
          <cell r="X38">
            <v>0</v>
          </cell>
        </row>
        <row r="39">
          <cell r="X39">
            <v>0</v>
          </cell>
        </row>
        <row r="40">
          <cell r="X40">
            <v>0</v>
          </cell>
        </row>
        <row r="41">
          <cell r="X41">
            <v>0</v>
          </cell>
        </row>
        <row r="42">
          <cell r="X42">
            <v>0</v>
          </cell>
        </row>
        <row r="43">
          <cell r="X43">
            <v>0</v>
          </cell>
        </row>
        <row r="44">
          <cell r="X44">
            <v>0</v>
          </cell>
        </row>
        <row r="45">
          <cell r="X45">
            <v>0</v>
          </cell>
        </row>
        <row r="46">
          <cell r="X46">
            <v>0</v>
          </cell>
        </row>
        <row r="47">
          <cell r="X47">
            <v>0</v>
          </cell>
        </row>
        <row r="48">
          <cell r="X48">
            <v>0</v>
          </cell>
        </row>
        <row r="49">
          <cell r="X49">
            <v>0</v>
          </cell>
        </row>
        <row r="50">
          <cell r="X50">
            <v>0</v>
          </cell>
        </row>
        <row r="51">
          <cell r="X51">
            <v>0</v>
          </cell>
        </row>
        <row r="52">
          <cell r="X52">
            <v>0</v>
          </cell>
        </row>
        <row r="53">
          <cell r="X53">
            <v>0</v>
          </cell>
        </row>
        <row r="54">
          <cell r="X54">
            <v>0</v>
          </cell>
        </row>
        <row r="55">
          <cell r="X55">
            <v>0</v>
          </cell>
        </row>
        <row r="56">
          <cell r="X56">
            <v>0</v>
          </cell>
        </row>
        <row r="57">
          <cell r="X57">
            <v>0</v>
          </cell>
        </row>
        <row r="58">
          <cell r="X58">
            <v>0</v>
          </cell>
        </row>
        <row r="59">
          <cell r="X59">
            <v>0</v>
          </cell>
        </row>
        <row r="60">
          <cell r="X60">
            <v>0</v>
          </cell>
        </row>
        <row r="61">
          <cell r="X61">
            <v>0</v>
          </cell>
        </row>
        <row r="62">
          <cell r="X62">
            <v>0</v>
          </cell>
        </row>
        <row r="63">
          <cell r="X63">
            <v>0</v>
          </cell>
        </row>
        <row r="64">
          <cell r="X64">
            <v>0</v>
          </cell>
        </row>
        <row r="65">
          <cell r="X65">
            <v>0</v>
          </cell>
        </row>
        <row r="66">
          <cell r="X66">
            <v>0</v>
          </cell>
        </row>
        <row r="67">
          <cell r="X67">
            <v>0</v>
          </cell>
        </row>
        <row r="68">
          <cell r="X68">
            <v>0</v>
          </cell>
        </row>
        <row r="69">
          <cell r="X69">
            <v>0</v>
          </cell>
        </row>
        <row r="70">
          <cell r="X70">
            <v>0</v>
          </cell>
        </row>
        <row r="71">
          <cell r="X71">
            <v>0</v>
          </cell>
        </row>
        <row r="72">
          <cell r="X72">
            <v>0</v>
          </cell>
        </row>
        <row r="73">
          <cell r="X73">
            <v>0</v>
          </cell>
        </row>
        <row r="74">
          <cell r="X74">
            <v>0</v>
          </cell>
        </row>
        <row r="75">
          <cell r="X75">
            <v>0</v>
          </cell>
        </row>
        <row r="76">
          <cell r="X76">
            <v>0</v>
          </cell>
        </row>
        <row r="77">
          <cell r="X77">
            <v>0</v>
          </cell>
        </row>
        <row r="78">
          <cell r="X78">
            <v>0</v>
          </cell>
        </row>
        <row r="79">
          <cell r="X79">
            <v>0</v>
          </cell>
        </row>
        <row r="80">
          <cell r="X80">
            <v>0</v>
          </cell>
        </row>
        <row r="81">
          <cell r="X81">
            <v>0</v>
          </cell>
        </row>
        <row r="82">
          <cell r="X82">
            <v>0</v>
          </cell>
        </row>
        <row r="83">
          <cell r="X83">
            <v>0</v>
          </cell>
        </row>
        <row r="84">
          <cell r="X84">
            <v>0</v>
          </cell>
        </row>
        <row r="85">
          <cell r="X85">
            <v>0</v>
          </cell>
        </row>
        <row r="86">
          <cell r="X86">
            <v>0</v>
          </cell>
        </row>
        <row r="87">
          <cell r="X87">
            <v>0</v>
          </cell>
        </row>
        <row r="88">
          <cell r="X88">
            <v>0</v>
          </cell>
        </row>
        <row r="89">
          <cell r="X89">
            <v>0</v>
          </cell>
        </row>
        <row r="90">
          <cell r="X90">
            <v>0</v>
          </cell>
        </row>
        <row r="91">
          <cell r="X91">
            <v>0</v>
          </cell>
        </row>
        <row r="92">
          <cell r="X92">
            <v>0</v>
          </cell>
        </row>
        <row r="93">
          <cell r="X93">
            <v>0</v>
          </cell>
        </row>
        <row r="94">
          <cell r="X94">
            <v>0</v>
          </cell>
        </row>
        <row r="95">
          <cell r="X95">
            <v>0</v>
          </cell>
        </row>
        <row r="96">
          <cell r="X96">
            <v>0</v>
          </cell>
        </row>
        <row r="97">
          <cell r="X97">
            <v>0</v>
          </cell>
        </row>
        <row r="98">
          <cell r="X98">
            <v>0</v>
          </cell>
        </row>
        <row r="99">
          <cell r="X99">
            <v>0</v>
          </cell>
        </row>
        <row r="100">
          <cell r="X100">
            <v>0</v>
          </cell>
        </row>
        <row r="101">
          <cell r="X101">
            <v>0</v>
          </cell>
        </row>
        <row r="102">
          <cell r="X102">
            <v>0</v>
          </cell>
        </row>
        <row r="103">
          <cell r="X103">
            <v>0</v>
          </cell>
        </row>
        <row r="104">
          <cell r="X104">
            <v>0</v>
          </cell>
        </row>
        <row r="105">
          <cell r="X105">
            <v>0</v>
          </cell>
        </row>
        <row r="106">
          <cell r="X106">
            <v>0</v>
          </cell>
        </row>
        <row r="107">
          <cell r="X107">
            <v>0</v>
          </cell>
        </row>
        <row r="108">
          <cell r="X108">
            <v>0</v>
          </cell>
        </row>
        <row r="109">
          <cell r="X109">
            <v>0</v>
          </cell>
        </row>
        <row r="110">
          <cell r="X110">
            <v>0</v>
          </cell>
        </row>
        <row r="111">
          <cell r="X111">
            <v>0</v>
          </cell>
        </row>
        <row r="112">
          <cell r="X112">
            <v>0</v>
          </cell>
        </row>
        <row r="113">
          <cell r="X113">
            <v>0</v>
          </cell>
        </row>
        <row r="114">
          <cell r="X114">
            <v>0</v>
          </cell>
        </row>
        <row r="115">
          <cell r="X115">
            <v>0</v>
          </cell>
        </row>
        <row r="116">
          <cell r="X116">
            <v>0</v>
          </cell>
        </row>
        <row r="117">
          <cell r="X117">
            <v>0</v>
          </cell>
        </row>
        <row r="118">
          <cell r="X118">
            <v>0</v>
          </cell>
        </row>
        <row r="119">
          <cell r="X119">
            <v>0</v>
          </cell>
        </row>
        <row r="120">
          <cell r="X120">
            <v>0</v>
          </cell>
        </row>
        <row r="121">
          <cell r="X121">
            <v>0</v>
          </cell>
        </row>
        <row r="122">
          <cell r="X122">
            <v>0</v>
          </cell>
        </row>
        <row r="123">
          <cell r="X123">
            <v>0</v>
          </cell>
        </row>
        <row r="124">
          <cell r="X124">
            <v>0</v>
          </cell>
        </row>
        <row r="125">
          <cell r="X125">
            <v>0</v>
          </cell>
        </row>
        <row r="126">
          <cell r="X126">
            <v>0</v>
          </cell>
        </row>
        <row r="127">
          <cell r="X127">
            <v>0</v>
          </cell>
        </row>
        <row r="128">
          <cell r="X128">
            <v>0</v>
          </cell>
        </row>
        <row r="129">
          <cell r="X129">
            <v>0</v>
          </cell>
        </row>
        <row r="130">
          <cell r="X130">
            <v>0</v>
          </cell>
        </row>
        <row r="131">
          <cell r="X131">
            <v>0</v>
          </cell>
        </row>
        <row r="132">
          <cell r="X132">
            <v>0</v>
          </cell>
        </row>
        <row r="133">
          <cell r="X133">
            <v>0</v>
          </cell>
        </row>
        <row r="134">
          <cell r="X134">
            <v>0</v>
          </cell>
        </row>
        <row r="135">
          <cell r="X135">
            <v>0</v>
          </cell>
        </row>
        <row r="136">
          <cell r="X136">
            <v>0</v>
          </cell>
        </row>
        <row r="137">
          <cell r="X137">
            <v>0</v>
          </cell>
        </row>
        <row r="138">
          <cell r="X138">
            <v>0</v>
          </cell>
        </row>
        <row r="139">
          <cell r="X139">
            <v>0</v>
          </cell>
        </row>
        <row r="140">
          <cell r="X140">
            <v>0</v>
          </cell>
        </row>
        <row r="141">
          <cell r="X141">
            <v>0</v>
          </cell>
        </row>
        <row r="142">
          <cell r="X142">
            <v>0</v>
          </cell>
        </row>
        <row r="143">
          <cell r="X143">
            <v>0</v>
          </cell>
        </row>
        <row r="144">
          <cell r="X144">
            <v>0</v>
          </cell>
        </row>
        <row r="145">
          <cell r="X145">
            <v>0</v>
          </cell>
        </row>
        <row r="146">
          <cell r="X146">
            <v>0</v>
          </cell>
        </row>
        <row r="147">
          <cell r="X147">
            <v>0</v>
          </cell>
        </row>
        <row r="148">
          <cell r="X148">
            <v>0</v>
          </cell>
        </row>
        <row r="149">
          <cell r="X149">
            <v>0</v>
          </cell>
        </row>
        <row r="150">
          <cell r="X150">
            <v>0</v>
          </cell>
        </row>
        <row r="151">
          <cell r="X151">
            <v>0</v>
          </cell>
        </row>
        <row r="152">
          <cell r="X152">
            <v>0</v>
          </cell>
        </row>
        <row r="153">
          <cell r="X153">
            <v>0</v>
          </cell>
        </row>
        <row r="154">
          <cell r="X154">
            <v>0</v>
          </cell>
        </row>
        <row r="155">
          <cell r="X155">
            <v>0</v>
          </cell>
        </row>
        <row r="156">
          <cell r="X156">
            <v>0</v>
          </cell>
        </row>
        <row r="157">
          <cell r="X157">
            <v>0</v>
          </cell>
        </row>
        <row r="158">
          <cell r="X158">
            <v>0</v>
          </cell>
        </row>
        <row r="159">
          <cell r="X159">
            <v>0</v>
          </cell>
        </row>
        <row r="160">
          <cell r="X160">
            <v>0</v>
          </cell>
        </row>
        <row r="161">
          <cell r="X161">
            <v>0</v>
          </cell>
        </row>
        <row r="162">
          <cell r="X162">
            <v>0</v>
          </cell>
        </row>
        <row r="163">
          <cell r="X163">
            <v>0</v>
          </cell>
        </row>
        <row r="164">
          <cell r="X164">
            <v>0</v>
          </cell>
        </row>
        <row r="165">
          <cell r="X165">
            <v>0</v>
          </cell>
        </row>
        <row r="166">
          <cell r="X166">
            <v>0</v>
          </cell>
        </row>
        <row r="167">
          <cell r="X167">
            <v>0</v>
          </cell>
        </row>
        <row r="168">
          <cell r="X168">
            <v>0</v>
          </cell>
        </row>
        <row r="169">
          <cell r="X169">
            <v>0</v>
          </cell>
        </row>
        <row r="170">
          <cell r="X170">
            <v>0</v>
          </cell>
        </row>
        <row r="171">
          <cell r="X171">
            <v>0</v>
          </cell>
        </row>
        <row r="172">
          <cell r="X172">
            <v>0</v>
          </cell>
        </row>
        <row r="173">
          <cell r="X173">
            <v>0</v>
          </cell>
        </row>
        <row r="174">
          <cell r="X174">
            <v>0</v>
          </cell>
        </row>
        <row r="175">
          <cell r="X175">
            <v>0</v>
          </cell>
        </row>
        <row r="176">
          <cell r="X176">
            <v>0</v>
          </cell>
        </row>
        <row r="177">
          <cell r="X177">
            <v>0</v>
          </cell>
        </row>
        <row r="178">
          <cell r="X178">
            <v>0</v>
          </cell>
        </row>
        <row r="179">
          <cell r="X179">
            <v>0</v>
          </cell>
        </row>
        <row r="180">
          <cell r="X180">
            <v>0</v>
          </cell>
        </row>
        <row r="181">
          <cell r="X181">
            <v>0</v>
          </cell>
        </row>
        <row r="182">
          <cell r="X182">
            <v>0</v>
          </cell>
        </row>
        <row r="183">
          <cell r="X183">
            <v>0</v>
          </cell>
        </row>
        <row r="184">
          <cell r="X184">
            <v>0</v>
          </cell>
        </row>
        <row r="185">
          <cell r="X185">
            <v>0</v>
          </cell>
        </row>
        <row r="186">
          <cell r="X186">
            <v>0</v>
          </cell>
        </row>
        <row r="187">
          <cell r="X187">
            <v>0</v>
          </cell>
        </row>
        <row r="188">
          <cell r="X188">
            <v>0</v>
          </cell>
        </row>
        <row r="189">
          <cell r="X189">
            <v>0</v>
          </cell>
        </row>
        <row r="190">
          <cell r="X190">
            <v>0</v>
          </cell>
        </row>
        <row r="191">
          <cell r="X191">
            <v>0</v>
          </cell>
        </row>
        <row r="192">
          <cell r="X192">
            <v>0</v>
          </cell>
        </row>
        <row r="193">
          <cell r="X193">
            <v>0</v>
          </cell>
        </row>
        <row r="194">
          <cell r="X194">
            <v>0</v>
          </cell>
        </row>
        <row r="195">
          <cell r="X195">
            <v>0</v>
          </cell>
        </row>
        <row r="196">
          <cell r="X196">
            <v>0</v>
          </cell>
        </row>
        <row r="197">
          <cell r="X197">
            <v>0</v>
          </cell>
        </row>
        <row r="198">
          <cell r="X198">
            <v>0</v>
          </cell>
        </row>
        <row r="199">
          <cell r="X199">
            <v>0</v>
          </cell>
        </row>
        <row r="200">
          <cell r="X200">
            <v>0</v>
          </cell>
        </row>
        <row r="201">
          <cell r="X201">
            <v>0</v>
          </cell>
        </row>
        <row r="202">
          <cell r="X202">
            <v>0</v>
          </cell>
        </row>
        <row r="203">
          <cell r="X203">
            <v>0</v>
          </cell>
        </row>
        <row r="204">
          <cell r="X204">
            <v>0</v>
          </cell>
        </row>
        <row r="205">
          <cell r="X205">
            <v>0</v>
          </cell>
        </row>
        <row r="206">
          <cell r="X206">
            <v>0</v>
          </cell>
        </row>
        <row r="207">
          <cell r="X207">
            <v>0</v>
          </cell>
        </row>
        <row r="208">
          <cell r="X208">
            <v>0</v>
          </cell>
        </row>
        <row r="209">
          <cell r="X209">
            <v>0</v>
          </cell>
        </row>
        <row r="210">
          <cell r="X210">
            <v>0</v>
          </cell>
        </row>
        <row r="211">
          <cell r="X211">
            <v>0</v>
          </cell>
        </row>
        <row r="212">
          <cell r="X212">
            <v>0</v>
          </cell>
        </row>
        <row r="213">
          <cell r="X213">
            <v>0</v>
          </cell>
        </row>
        <row r="214">
          <cell r="X214">
            <v>0</v>
          </cell>
        </row>
        <row r="215">
          <cell r="X215">
            <v>0</v>
          </cell>
        </row>
        <row r="216">
          <cell r="X216">
            <v>0</v>
          </cell>
        </row>
        <row r="217">
          <cell r="X217">
            <v>0</v>
          </cell>
        </row>
        <row r="218">
          <cell r="X218">
            <v>0</v>
          </cell>
        </row>
        <row r="219">
          <cell r="X219">
            <v>0</v>
          </cell>
        </row>
        <row r="220">
          <cell r="X220">
            <v>0</v>
          </cell>
        </row>
        <row r="221">
          <cell r="X221">
            <v>0</v>
          </cell>
        </row>
        <row r="222">
          <cell r="X222">
            <v>0</v>
          </cell>
        </row>
        <row r="223">
          <cell r="X223">
            <v>0</v>
          </cell>
        </row>
        <row r="224">
          <cell r="X224">
            <v>0</v>
          </cell>
        </row>
        <row r="225">
          <cell r="X225">
            <v>0</v>
          </cell>
        </row>
        <row r="226">
          <cell r="X226">
            <v>0</v>
          </cell>
        </row>
        <row r="227">
          <cell r="X227">
            <v>0</v>
          </cell>
        </row>
        <row r="228">
          <cell r="X228">
            <v>0</v>
          </cell>
        </row>
        <row r="229">
          <cell r="X229">
            <v>0</v>
          </cell>
        </row>
        <row r="230">
          <cell r="X230">
            <v>0</v>
          </cell>
        </row>
        <row r="231">
          <cell r="X231">
            <v>0</v>
          </cell>
        </row>
        <row r="232">
          <cell r="X232">
            <v>0</v>
          </cell>
        </row>
        <row r="233">
          <cell r="X233">
            <v>0</v>
          </cell>
        </row>
        <row r="234">
          <cell r="X234">
            <v>0</v>
          </cell>
        </row>
        <row r="235">
          <cell r="X235">
            <v>0</v>
          </cell>
        </row>
        <row r="236">
          <cell r="X236">
            <v>0</v>
          </cell>
        </row>
        <row r="237">
          <cell r="X237">
            <v>0</v>
          </cell>
        </row>
        <row r="238">
          <cell r="X238">
            <v>0</v>
          </cell>
        </row>
        <row r="239">
          <cell r="X239">
            <v>0</v>
          </cell>
        </row>
        <row r="240">
          <cell r="X240">
            <v>0</v>
          </cell>
        </row>
        <row r="241">
          <cell r="X241">
            <v>0</v>
          </cell>
        </row>
        <row r="242">
          <cell r="X242">
            <v>0</v>
          </cell>
        </row>
        <row r="243">
          <cell r="X243">
            <v>0</v>
          </cell>
        </row>
        <row r="244">
          <cell r="X244">
            <v>0</v>
          </cell>
        </row>
        <row r="245">
          <cell r="X245">
            <v>0</v>
          </cell>
        </row>
        <row r="246">
          <cell r="X246">
            <v>0</v>
          </cell>
        </row>
        <row r="247">
          <cell r="X247">
            <v>0</v>
          </cell>
        </row>
        <row r="248">
          <cell r="X248">
            <v>0</v>
          </cell>
        </row>
        <row r="249">
          <cell r="X249">
            <v>0</v>
          </cell>
        </row>
        <row r="250">
          <cell r="X250">
            <v>0</v>
          </cell>
        </row>
        <row r="251">
          <cell r="X251">
            <v>0</v>
          </cell>
        </row>
        <row r="252">
          <cell r="X252">
            <v>0</v>
          </cell>
        </row>
        <row r="253">
          <cell r="X253">
            <v>0</v>
          </cell>
        </row>
        <row r="254">
          <cell r="X254">
            <v>0</v>
          </cell>
        </row>
        <row r="255">
          <cell r="X255">
            <v>0</v>
          </cell>
        </row>
        <row r="256">
          <cell r="X256">
            <v>0</v>
          </cell>
        </row>
        <row r="257">
          <cell r="X257">
            <v>0</v>
          </cell>
        </row>
        <row r="258">
          <cell r="X258">
            <v>0</v>
          </cell>
        </row>
        <row r="259">
          <cell r="X259">
            <v>0</v>
          </cell>
        </row>
        <row r="260">
          <cell r="X260">
            <v>0</v>
          </cell>
        </row>
        <row r="261">
          <cell r="X261">
            <v>0</v>
          </cell>
        </row>
        <row r="262">
          <cell r="X262">
            <v>0</v>
          </cell>
        </row>
        <row r="263">
          <cell r="X263">
            <v>0</v>
          </cell>
        </row>
        <row r="264">
          <cell r="X264">
            <v>0</v>
          </cell>
        </row>
        <row r="265">
          <cell r="X265">
            <v>0</v>
          </cell>
        </row>
      </sheetData>
      <sheetData sheetId="5">
        <row r="12">
          <cell r="A12">
            <v>2</v>
          </cell>
        </row>
        <row r="15">
          <cell r="M15">
            <v>1</v>
          </cell>
        </row>
        <row r="16">
          <cell r="M16" t="str">
            <v/>
          </cell>
        </row>
        <row r="17">
          <cell r="M17" t="str">
            <v/>
          </cell>
        </row>
        <row r="18">
          <cell r="M18">
            <v>2</v>
          </cell>
        </row>
        <row r="19">
          <cell r="M19">
            <v>2</v>
          </cell>
        </row>
        <row r="20">
          <cell r="M20">
            <v>2</v>
          </cell>
        </row>
        <row r="21">
          <cell r="M21">
            <v>2</v>
          </cell>
        </row>
        <row r="22">
          <cell r="M22">
            <v>2</v>
          </cell>
        </row>
        <row r="23">
          <cell r="M23">
            <v>2</v>
          </cell>
        </row>
        <row r="24">
          <cell r="M24">
            <v>2</v>
          </cell>
        </row>
        <row r="25">
          <cell r="M25">
            <v>2</v>
          </cell>
        </row>
        <row r="26">
          <cell r="M26">
            <v>2</v>
          </cell>
        </row>
        <row r="27">
          <cell r="M27">
            <v>2</v>
          </cell>
        </row>
        <row r="28">
          <cell r="M28">
            <v>2</v>
          </cell>
        </row>
        <row r="29">
          <cell r="M29">
            <v>2</v>
          </cell>
        </row>
        <row r="30">
          <cell r="M30">
            <v>2</v>
          </cell>
        </row>
        <row r="31">
          <cell r="M31">
            <v>2</v>
          </cell>
        </row>
        <row r="32">
          <cell r="M32">
            <v>2</v>
          </cell>
        </row>
        <row r="33">
          <cell r="M33">
            <v>2</v>
          </cell>
        </row>
        <row r="34">
          <cell r="M34">
            <v>2</v>
          </cell>
        </row>
        <row r="35">
          <cell r="M35">
            <v>2</v>
          </cell>
        </row>
        <row r="36">
          <cell r="M36">
            <v>2</v>
          </cell>
        </row>
        <row r="37">
          <cell r="M37">
            <v>2</v>
          </cell>
        </row>
        <row r="38">
          <cell r="M38">
            <v>2</v>
          </cell>
        </row>
        <row r="39">
          <cell r="M39">
            <v>2</v>
          </cell>
        </row>
        <row r="40">
          <cell r="M40">
            <v>2</v>
          </cell>
        </row>
        <row r="41">
          <cell r="M41">
            <v>2</v>
          </cell>
        </row>
        <row r="42">
          <cell r="M42">
            <v>2</v>
          </cell>
        </row>
        <row r="43">
          <cell r="M43">
            <v>2</v>
          </cell>
        </row>
        <row r="44">
          <cell r="M44">
            <v>2</v>
          </cell>
        </row>
        <row r="45">
          <cell r="M45">
            <v>2</v>
          </cell>
        </row>
        <row r="46">
          <cell r="M46">
            <v>2</v>
          </cell>
        </row>
        <row r="47">
          <cell r="M47">
            <v>2</v>
          </cell>
        </row>
        <row r="48">
          <cell r="M48">
            <v>2</v>
          </cell>
        </row>
        <row r="49">
          <cell r="M49">
            <v>2</v>
          </cell>
        </row>
        <row r="50">
          <cell r="M50">
            <v>2</v>
          </cell>
        </row>
        <row r="51">
          <cell r="M51">
            <v>2</v>
          </cell>
        </row>
        <row r="52">
          <cell r="M52">
            <v>2</v>
          </cell>
        </row>
        <row r="53">
          <cell r="M53">
            <v>2</v>
          </cell>
        </row>
        <row r="54">
          <cell r="M54">
            <v>2</v>
          </cell>
        </row>
        <row r="55">
          <cell r="M55">
            <v>2</v>
          </cell>
        </row>
        <row r="56">
          <cell r="M56">
            <v>2</v>
          </cell>
        </row>
        <row r="57">
          <cell r="M57">
            <v>2</v>
          </cell>
        </row>
        <row r="58">
          <cell r="M58">
            <v>2</v>
          </cell>
        </row>
        <row r="59">
          <cell r="M59">
            <v>2</v>
          </cell>
        </row>
        <row r="60">
          <cell r="M60">
            <v>2</v>
          </cell>
        </row>
        <row r="61">
          <cell r="M61">
            <v>2</v>
          </cell>
        </row>
        <row r="62">
          <cell r="M62">
            <v>2</v>
          </cell>
        </row>
        <row r="63">
          <cell r="M63">
            <v>2</v>
          </cell>
        </row>
        <row r="64">
          <cell r="M64">
            <v>2</v>
          </cell>
        </row>
        <row r="65">
          <cell r="M65">
            <v>2</v>
          </cell>
        </row>
        <row r="66">
          <cell r="M66">
            <v>2</v>
          </cell>
        </row>
        <row r="67">
          <cell r="M67">
            <v>2</v>
          </cell>
        </row>
        <row r="68">
          <cell r="M68">
            <v>2</v>
          </cell>
        </row>
        <row r="69">
          <cell r="M69">
            <v>2</v>
          </cell>
        </row>
        <row r="70">
          <cell r="M70">
            <v>2</v>
          </cell>
        </row>
        <row r="71">
          <cell r="M71">
            <v>2</v>
          </cell>
        </row>
        <row r="72">
          <cell r="M72">
            <v>2</v>
          </cell>
        </row>
        <row r="73">
          <cell r="M73">
            <v>2</v>
          </cell>
        </row>
        <row r="74">
          <cell r="M74">
            <v>2</v>
          </cell>
        </row>
        <row r="75">
          <cell r="M75">
            <v>2</v>
          </cell>
        </row>
        <row r="76">
          <cell r="M76">
            <v>2</v>
          </cell>
        </row>
        <row r="77">
          <cell r="M77">
            <v>2</v>
          </cell>
        </row>
        <row r="78">
          <cell r="M78">
            <v>2</v>
          </cell>
        </row>
        <row r="79">
          <cell r="M79">
            <v>2</v>
          </cell>
        </row>
        <row r="80">
          <cell r="M80">
            <v>2</v>
          </cell>
        </row>
        <row r="81">
          <cell r="M81">
            <v>2</v>
          </cell>
        </row>
        <row r="82">
          <cell r="M82">
            <v>2</v>
          </cell>
        </row>
        <row r="83">
          <cell r="M83">
            <v>2</v>
          </cell>
        </row>
        <row r="84">
          <cell r="M84">
            <v>2</v>
          </cell>
        </row>
        <row r="85">
          <cell r="M85">
            <v>2</v>
          </cell>
        </row>
        <row r="86">
          <cell r="M86">
            <v>2</v>
          </cell>
        </row>
        <row r="87">
          <cell r="M87">
            <v>2</v>
          </cell>
        </row>
        <row r="88">
          <cell r="M88">
            <v>2</v>
          </cell>
        </row>
        <row r="89">
          <cell r="M89">
            <v>2</v>
          </cell>
        </row>
        <row r="90">
          <cell r="M90">
            <v>2</v>
          </cell>
        </row>
        <row r="91">
          <cell r="M91">
            <v>2</v>
          </cell>
        </row>
        <row r="92">
          <cell r="M92">
            <v>2</v>
          </cell>
        </row>
        <row r="93">
          <cell r="M93">
            <v>2</v>
          </cell>
        </row>
        <row r="94">
          <cell r="M94">
            <v>2</v>
          </cell>
        </row>
        <row r="95">
          <cell r="M95">
            <v>2</v>
          </cell>
        </row>
        <row r="96">
          <cell r="M96">
            <v>2</v>
          </cell>
        </row>
        <row r="97">
          <cell r="M97">
            <v>2</v>
          </cell>
        </row>
        <row r="98">
          <cell r="M98">
            <v>2</v>
          </cell>
        </row>
        <row r="99">
          <cell r="M99">
            <v>2</v>
          </cell>
        </row>
        <row r="100">
          <cell r="M100">
            <v>2</v>
          </cell>
        </row>
        <row r="101">
          <cell r="M101">
            <v>2</v>
          </cell>
        </row>
        <row r="102">
          <cell r="M102">
            <v>2</v>
          </cell>
        </row>
        <row r="103">
          <cell r="M103">
            <v>2</v>
          </cell>
        </row>
        <row r="104">
          <cell r="M104">
            <v>2</v>
          </cell>
        </row>
        <row r="105">
          <cell r="M105">
            <v>2</v>
          </cell>
        </row>
        <row r="106">
          <cell r="M106">
            <v>2</v>
          </cell>
        </row>
        <row r="107">
          <cell r="M107">
            <v>2</v>
          </cell>
        </row>
        <row r="108">
          <cell r="M108">
            <v>2</v>
          </cell>
        </row>
        <row r="109">
          <cell r="M109">
            <v>2</v>
          </cell>
        </row>
        <row r="110">
          <cell r="M110">
            <v>2</v>
          </cell>
        </row>
        <row r="111">
          <cell r="M111">
            <v>2</v>
          </cell>
        </row>
        <row r="112">
          <cell r="M112">
            <v>2</v>
          </cell>
        </row>
        <row r="113">
          <cell r="M113">
            <v>2</v>
          </cell>
        </row>
        <row r="114">
          <cell r="M114">
            <v>2</v>
          </cell>
        </row>
        <row r="115">
          <cell r="M115">
            <v>2</v>
          </cell>
        </row>
        <row r="116">
          <cell r="M116">
            <v>2</v>
          </cell>
        </row>
        <row r="117">
          <cell r="M117">
            <v>2</v>
          </cell>
        </row>
        <row r="118">
          <cell r="M118">
            <v>2</v>
          </cell>
        </row>
        <row r="119">
          <cell r="M119">
            <v>2</v>
          </cell>
        </row>
        <row r="120">
          <cell r="M120">
            <v>2</v>
          </cell>
        </row>
        <row r="121">
          <cell r="M121">
            <v>2</v>
          </cell>
        </row>
        <row r="122">
          <cell r="M122">
            <v>2</v>
          </cell>
        </row>
        <row r="123">
          <cell r="M123">
            <v>2</v>
          </cell>
        </row>
        <row r="124">
          <cell r="M124">
            <v>2</v>
          </cell>
        </row>
        <row r="125">
          <cell r="M125">
            <v>2</v>
          </cell>
        </row>
        <row r="126">
          <cell r="M126">
            <v>2</v>
          </cell>
        </row>
        <row r="127">
          <cell r="M127">
            <v>2</v>
          </cell>
        </row>
        <row r="128">
          <cell r="M128">
            <v>2</v>
          </cell>
        </row>
        <row r="129">
          <cell r="M129">
            <v>2</v>
          </cell>
        </row>
        <row r="130">
          <cell r="M130">
            <v>2</v>
          </cell>
        </row>
        <row r="131">
          <cell r="M131">
            <v>2</v>
          </cell>
        </row>
        <row r="132">
          <cell r="M132">
            <v>2</v>
          </cell>
        </row>
        <row r="133">
          <cell r="M133">
            <v>2</v>
          </cell>
        </row>
        <row r="134">
          <cell r="M134">
            <v>2</v>
          </cell>
        </row>
        <row r="135">
          <cell r="M135">
            <v>2</v>
          </cell>
        </row>
        <row r="136">
          <cell r="M136">
            <v>2</v>
          </cell>
        </row>
        <row r="137">
          <cell r="M137">
            <v>2</v>
          </cell>
        </row>
        <row r="138">
          <cell r="M138">
            <v>2</v>
          </cell>
        </row>
        <row r="139">
          <cell r="M139">
            <v>2</v>
          </cell>
        </row>
        <row r="140">
          <cell r="M140">
            <v>2</v>
          </cell>
        </row>
        <row r="141">
          <cell r="M141">
            <v>2</v>
          </cell>
        </row>
        <row r="142">
          <cell r="M142">
            <v>2</v>
          </cell>
        </row>
        <row r="143">
          <cell r="M143">
            <v>2</v>
          </cell>
        </row>
        <row r="144">
          <cell r="M144">
            <v>2</v>
          </cell>
        </row>
        <row r="145">
          <cell r="M145">
            <v>2</v>
          </cell>
        </row>
        <row r="146">
          <cell r="M146">
            <v>2</v>
          </cell>
        </row>
        <row r="147">
          <cell r="M147">
            <v>2</v>
          </cell>
        </row>
        <row r="148">
          <cell r="M148">
            <v>2</v>
          </cell>
        </row>
        <row r="149">
          <cell r="M149">
            <v>2</v>
          </cell>
        </row>
        <row r="150">
          <cell r="M150">
            <v>2</v>
          </cell>
        </row>
        <row r="151">
          <cell r="M151">
            <v>2</v>
          </cell>
        </row>
        <row r="152">
          <cell r="M152">
            <v>2</v>
          </cell>
        </row>
        <row r="153">
          <cell r="M153">
            <v>2</v>
          </cell>
        </row>
        <row r="154">
          <cell r="M154">
            <v>2</v>
          </cell>
        </row>
        <row r="155">
          <cell r="M155">
            <v>2</v>
          </cell>
        </row>
        <row r="156">
          <cell r="M156">
            <v>2</v>
          </cell>
        </row>
        <row r="157">
          <cell r="M157">
            <v>2</v>
          </cell>
        </row>
        <row r="158">
          <cell r="M158">
            <v>2</v>
          </cell>
        </row>
        <row r="159">
          <cell r="M159">
            <v>2</v>
          </cell>
        </row>
        <row r="160">
          <cell r="M160">
            <v>2</v>
          </cell>
        </row>
        <row r="161">
          <cell r="M161">
            <v>2</v>
          </cell>
        </row>
        <row r="162">
          <cell r="M162">
            <v>2</v>
          </cell>
        </row>
        <row r="163">
          <cell r="M163">
            <v>2</v>
          </cell>
        </row>
        <row r="164">
          <cell r="M164">
            <v>2</v>
          </cell>
        </row>
        <row r="165">
          <cell r="M165">
            <v>2</v>
          </cell>
        </row>
        <row r="166">
          <cell r="M166">
            <v>2</v>
          </cell>
        </row>
        <row r="167">
          <cell r="M167">
            <v>2</v>
          </cell>
        </row>
        <row r="168">
          <cell r="M168">
            <v>2</v>
          </cell>
        </row>
        <row r="169">
          <cell r="M169">
            <v>2</v>
          </cell>
        </row>
        <row r="170">
          <cell r="M170">
            <v>2</v>
          </cell>
        </row>
        <row r="171">
          <cell r="M171">
            <v>2</v>
          </cell>
        </row>
        <row r="172">
          <cell r="M172">
            <v>2</v>
          </cell>
        </row>
        <row r="173">
          <cell r="M173">
            <v>2</v>
          </cell>
        </row>
        <row r="174">
          <cell r="M174">
            <v>2</v>
          </cell>
        </row>
        <row r="175">
          <cell r="M175">
            <v>2</v>
          </cell>
        </row>
        <row r="176">
          <cell r="M176">
            <v>2</v>
          </cell>
        </row>
        <row r="177">
          <cell r="M177">
            <v>2</v>
          </cell>
        </row>
        <row r="178">
          <cell r="M178">
            <v>2</v>
          </cell>
        </row>
        <row r="179">
          <cell r="M179">
            <v>2</v>
          </cell>
        </row>
        <row r="180">
          <cell r="M180">
            <v>2</v>
          </cell>
        </row>
        <row r="181">
          <cell r="M181">
            <v>2</v>
          </cell>
        </row>
        <row r="182">
          <cell r="M182">
            <v>2</v>
          </cell>
        </row>
        <row r="183">
          <cell r="M183">
            <v>2</v>
          </cell>
        </row>
        <row r="184">
          <cell r="M184">
            <v>2</v>
          </cell>
        </row>
        <row r="185">
          <cell r="M185">
            <v>2</v>
          </cell>
        </row>
        <row r="186">
          <cell r="M186">
            <v>2</v>
          </cell>
        </row>
        <row r="187">
          <cell r="M187">
            <v>2</v>
          </cell>
        </row>
        <row r="188">
          <cell r="M188">
            <v>2</v>
          </cell>
        </row>
        <row r="189">
          <cell r="M189">
            <v>2</v>
          </cell>
        </row>
        <row r="190">
          <cell r="M190">
            <v>2</v>
          </cell>
        </row>
        <row r="191">
          <cell r="M191">
            <v>2</v>
          </cell>
        </row>
        <row r="192">
          <cell r="M192">
            <v>2</v>
          </cell>
        </row>
        <row r="193">
          <cell r="M193">
            <v>2</v>
          </cell>
        </row>
        <row r="194">
          <cell r="M194">
            <v>2</v>
          </cell>
        </row>
        <row r="195">
          <cell r="M195">
            <v>2</v>
          </cell>
        </row>
        <row r="196">
          <cell r="M196">
            <v>2</v>
          </cell>
        </row>
        <row r="197">
          <cell r="M197">
            <v>2</v>
          </cell>
        </row>
        <row r="198">
          <cell r="M198">
            <v>2</v>
          </cell>
        </row>
        <row r="199">
          <cell r="M199">
            <v>2</v>
          </cell>
        </row>
        <row r="200">
          <cell r="M200">
            <v>2</v>
          </cell>
        </row>
        <row r="201">
          <cell r="M201">
            <v>2</v>
          </cell>
        </row>
        <row r="202">
          <cell r="M202">
            <v>2</v>
          </cell>
        </row>
        <row r="203">
          <cell r="M203">
            <v>2</v>
          </cell>
        </row>
        <row r="204">
          <cell r="M204">
            <v>2</v>
          </cell>
        </row>
        <row r="205">
          <cell r="M205">
            <v>2</v>
          </cell>
        </row>
        <row r="206">
          <cell r="M206">
            <v>2</v>
          </cell>
        </row>
        <row r="207">
          <cell r="M207">
            <v>2</v>
          </cell>
        </row>
        <row r="208">
          <cell r="M208">
            <v>2</v>
          </cell>
        </row>
        <row r="209">
          <cell r="M209">
            <v>2</v>
          </cell>
        </row>
        <row r="210">
          <cell r="M210">
            <v>2</v>
          </cell>
        </row>
        <row r="211">
          <cell r="M211">
            <v>2</v>
          </cell>
        </row>
        <row r="212">
          <cell r="M212">
            <v>2</v>
          </cell>
        </row>
        <row r="213">
          <cell r="M213">
            <v>2</v>
          </cell>
        </row>
        <row r="214">
          <cell r="M214">
            <v>2</v>
          </cell>
        </row>
        <row r="215">
          <cell r="M215">
            <v>2</v>
          </cell>
        </row>
        <row r="216">
          <cell r="M216">
            <v>2</v>
          </cell>
        </row>
        <row r="217">
          <cell r="M217">
            <v>2</v>
          </cell>
        </row>
        <row r="218">
          <cell r="M218">
            <v>2</v>
          </cell>
        </row>
        <row r="219">
          <cell r="M219">
            <v>2</v>
          </cell>
        </row>
        <row r="220">
          <cell r="M220">
            <v>2</v>
          </cell>
        </row>
        <row r="221">
          <cell r="M221">
            <v>2</v>
          </cell>
        </row>
        <row r="222">
          <cell r="M222">
            <v>2</v>
          </cell>
        </row>
        <row r="223">
          <cell r="M223">
            <v>2</v>
          </cell>
        </row>
        <row r="224">
          <cell r="M224">
            <v>2</v>
          </cell>
        </row>
        <row r="225">
          <cell r="M225">
            <v>2</v>
          </cell>
        </row>
        <row r="226">
          <cell r="M226">
            <v>2</v>
          </cell>
        </row>
        <row r="227">
          <cell r="M227">
            <v>2</v>
          </cell>
        </row>
        <row r="228">
          <cell r="M228">
            <v>2</v>
          </cell>
        </row>
        <row r="229">
          <cell r="M229">
            <v>2</v>
          </cell>
        </row>
        <row r="230">
          <cell r="M230">
            <v>2</v>
          </cell>
        </row>
        <row r="231">
          <cell r="M231">
            <v>2</v>
          </cell>
        </row>
        <row r="232">
          <cell r="M232">
            <v>2</v>
          </cell>
        </row>
        <row r="233">
          <cell r="M233">
            <v>2</v>
          </cell>
        </row>
        <row r="234">
          <cell r="M234">
            <v>2</v>
          </cell>
        </row>
        <row r="235">
          <cell r="M235">
            <v>2</v>
          </cell>
        </row>
        <row r="236">
          <cell r="M236">
            <v>2</v>
          </cell>
        </row>
        <row r="237">
          <cell r="M237">
            <v>2</v>
          </cell>
        </row>
        <row r="238">
          <cell r="M238">
            <v>2</v>
          </cell>
        </row>
        <row r="239">
          <cell r="M239">
            <v>2</v>
          </cell>
        </row>
        <row r="240">
          <cell r="M240">
            <v>2</v>
          </cell>
        </row>
        <row r="241">
          <cell r="M241">
            <v>2</v>
          </cell>
        </row>
        <row r="242">
          <cell r="M242">
            <v>2</v>
          </cell>
        </row>
        <row r="243">
          <cell r="M243">
            <v>2</v>
          </cell>
        </row>
        <row r="244">
          <cell r="M244">
            <v>2</v>
          </cell>
        </row>
        <row r="245">
          <cell r="M245">
            <v>2</v>
          </cell>
        </row>
        <row r="246">
          <cell r="M246">
            <v>2</v>
          </cell>
        </row>
        <row r="247">
          <cell r="M247">
            <v>2</v>
          </cell>
        </row>
        <row r="248">
          <cell r="M248">
            <v>2</v>
          </cell>
        </row>
        <row r="249">
          <cell r="M249">
            <v>2</v>
          </cell>
        </row>
        <row r="250">
          <cell r="M250">
            <v>2</v>
          </cell>
        </row>
        <row r="251">
          <cell r="M251">
            <v>2</v>
          </cell>
        </row>
        <row r="252">
          <cell r="M252">
            <v>2</v>
          </cell>
        </row>
        <row r="253">
          <cell r="M253">
            <v>2</v>
          </cell>
        </row>
        <row r="254">
          <cell r="M254">
            <v>2</v>
          </cell>
        </row>
        <row r="255">
          <cell r="M255">
            <v>2</v>
          </cell>
        </row>
        <row r="256">
          <cell r="M256">
            <v>2</v>
          </cell>
        </row>
        <row r="257">
          <cell r="M257">
            <v>2</v>
          </cell>
        </row>
        <row r="258">
          <cell r="M258">
            <v>2</v>
          </cell>
        </row>
        <row r="259">
          <cell r="M259">
            <v>2</v>
          </cell>
        </row>
        <row r="260">
          <cell r="M260">
            <v>2</v>
          </cell>
        </row>
        <row r="261">
          <cell r="M261">
            <v>2</v>
          </cell>
        </row>
        <row r="262">
          <cell r="M262">
            <v>2</v>
          </cell>
        </row>
        <row r="263">
          <cell r="M263">
            <v>2</v>
          </cell>
        </row>
        <row r="264">
          <cell r="M264">
            <v>2</v>
          </cell>
        </row>
        <row r="265">
          <cell r="M265">
            <v>2</v>
          </cell>
        </row>
      </sheetData>
      <sheetData sheetId="6"/>
      <sheetData sheetId="7"/>
      <sheetData sheetId="8"/>
      <sheetData sheetId="9"/>
      <sheetData sheetId="10">
        <row r="13">
          <cell r="B13" t="str">
            <v>Busca</v>
          </cell>
        </row>
        <row r="14">
          <cell r="B14" t="str">
            <v>Automático</v>
          </cell>
        </row>
        <row r="15">
          <cell r="B15" t="str">
            <v>Branco</v>
          </cell>
        </row>
        <row r="16">
          <cell r="B16" t="str">
            <v>Branco</v>
          </cell>
        </row>
        <row r="17">
          <cell r="B17" t="str">
            <v>Branco</v>
          </cell>
        </row>
        <row r="18">
          <cell r="B18" t="str">
            <v>Branco</v>
          </cell>
        </row>
        <row r="19">
          <cell r="B19" t="str">
            <v>Branco</v>
          </cell>
        </row>
        <row r="20">
          <cell r="B20" t="str">
            <v>Branco</v>
          </cell>
        </row>
        <row r="21">
          <cell r="B21" t="str">
            <v>Branco</v>
          </cell>
        </row>
        <row r="22">
          <cell r="B22" t="str">
            <v>Branco</v>
          </cell>
        </row>
        <row r="23">
          <cell r="B23" t="str">
            <v>Branco</v>
          </cell>
        </row>
        <row r="24">
          <cell r="B24" t="str">
            <v>TR$</v>
          </cell>
        </row>
      </sheetData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DADOS"/>
      <sheetName val="NOVO"/>
      <sheetName val="BDI"/>
      <sheetName val="ORÇAMENTO"/>
      <sheetName val="CÁLCULO"/>
      <sheetName val="EVENTOS"/>
      <sheetName val="CRONO"/>
      <sheetName val="CRONOPLE"/>
      <sheetName val="PLE"/>
      <sheetName val="QCI"/>
      <sheetName val="BM"/>
      <sheetName val="RRE"/>
      <sheetName val="OFÍCIO"/>
    </sheetNames>
    <sheetDataSet>
      <sheetData sheetId="0" refreshError="1"/>
      <sheetData sheetId="1" refreshError="1">
        <row r="16">
          <cell r="F16" t="str">
            <v>Irmandade Santa Casa de Misericordia de Sorocaba</v>
          </cell>
        </row>
        <row r="18">
          <cell r="F18" t="str">
            <v>NÃO DESONERADO</v>
          </cell>
        </row>
      </sheetData>
      <sheetData sheetId="2" refreshError="1"/>
      <sheetData sheetId="3" refreshError="1">
        <row r="138">
          <cell r="A138" t="str">
            <v>(SELECIONAR)</v>
          </cell>
        </row>
        <row r="139">
          <cell r="A139" t="str">
            <v>Construção e Reforma de Edifícios</v>
          </cell>
        </row>
        <row r="140">
          <cell r="A140" t="str">
            <v>Construção de Praças Urbanas, Rodovias, Ferrovias e recapeamento e pavimentação de vias urbanas</v>
          </cell>
        </row>
        <row r="141">
          <cell r="A141" t="str">
            <v>Construção de Redes de Abastecimento de Água, Coleta de Esgoto</v>
          </cell>
        </row>
        <row r="142">
          <cell r="A142" t="str">
            <v>Construção e Manutenção de Estações e Redes de Distribuição de Energia Elétrica</v>
          </cell>
        </row>
        <row r="143">
          <cell r="A143" t="str">
            <v>Obras Portuárias, Marítimas e Fluviais</v>
          </cell>
        </row>
        <row r="144">
          <cell r="A144" t="str">
            <v>Fornecimento de Materiais e Equipamentos (aquisição indireta - em conjunto com licitação de obras)</v>
          </cell>
        </row>
        <row r="145">
          <cell r="A145" t="str">
            <v>Fornecimento de Materiais e Equipamentos (aquisição direta)</v>
          </cell>
        </row>
        <row r="146">
          <cell r="A146" t="str">
            <v>Estudos e Projetos, Planos e Gerenciamento e outros correlatos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Plan14"/>
  <dimension ref="A1:O190"/>
  <sheetViews>
    <sheetView view="pageBreakPreview" zoomScale="70" zoomScaleNormal="85" zoomScaleSheetLayoutView="70" workbookViewId="0">
      <selection activeCell="F5" sqref="F5"/>
    </sheetView>
  </sheetViews>
  <sheetFormatPr defaultRowHeight="15" x14ac:dyDescent="0.25"/>
  <cols>
    <col min="1" max="1" width="9.140625" style="2"/>
    <col min="2" max="2" width="13.42578125" style="21" customWidth="1"/>
    <col min="3" max="3" width="21.7109375" style="21" customWidth="1"/>
    <col min="4" max="4" width="15.28515625" style="21" customWidth="1"/>
    <col min="5" max="5" width="57.5703125" style="58" customWidth="1"/>
    <col min="6" max="6" width="14.140625" style="21" customWidth="1"/>
    <col min="7" max="7" width="14.140625" style="5" customWidth="1"/>
    <col min="8" max="8" width="15.42578125" style="10" customWidth="1"/>
    <col min="9" max="9" width="16.85546875" style="10" customWidth="1"/>
    <col min="10" max="10" width="19.28515625" style="10" customWidth="1"/>
    <col min="11" max="11" width="0.85546875" style="187" customWidth="1"/>
    <col min="12" max="12" width="14.85546875" style="10" customWidth="1"/>
    <col min="13" max="13" width="18.140625" style="10" customWidth="1"/>
    <col min="14" max="14" width="19.140625" style="10" customWidth="1"/>
    <col min="15" max="15" width="14" style="2" customWidth="1"/>
    <col min="16" max="16384" width="9.140625" style="2"/>
  </cols>
  <sheetData>
    <row r="1" spans="2:15" ht="84.75" customHeight="1" x14ac:dyDescent="0.25">
      <c r="E1" s="313" t="s">
        <v>475</v>
      </c>
      <c r="F1" s="313"/>
      <c r="G1" s="313"/>
      <c r="H1" s="313"/>
      <c r="I1" s="313"/>
      <c r="J1" s="313"/>
      <c r="K1" s="183"/>
      <c r="L1" s="186"/>
      <c r="M1" s="186"/>
      <c r="N1" s="186"/>
    </row>
    <row r="3" spans="2:15" ht="42.75" customHeight="1" x14ac:dyDescent="0.25">
      <c r="E3" s="314" t="s">
        <v>468</v>
      </c>
      <c r="F3" s="314"/>
      <c r="G3" s="314"/>
      <c r="H3" s="314"/>
      <c r="I3" s="314"/>
      <c r="J3" s="314"/>
      <c r="K3" s="178"/>
      <c r="L3" s="184"/>
      <c r="M3" s="184"/>
      <c r="N3" s="184"/>
      <c r="O3" s="22"/>
    </row>
    <row r="4" spans="2:15" ht="21" x14ac:dyDescent="0.25">
      <c r="E4" s="184"/>
      <c r="F4" s="312" t="s">
        <v>484</v>
      </c>
      <c r="G4" s="312"/>
      <c r="H4" s="184"/>
      <c r="I4" s="184"/>
      <c r="J4" s="184"/>
      <c r="K4" s="184"/>
      <c r="L4" s="184"/>
      <c r="M4" s="162" t="s">
        <v>318</v>
      </c>
      <c r="N4" s="161" t="s">
        <v>478</v>
      </c>
      <c r="O4" s="160"/>
    </row>
    <row r="5" spans="2:15" ht="15.75" x14ac:dyDescent="0.25">
      <c r="E5" s="2"/>
      <c r="F5" s="2"/>
      <c r="G5" s="2"/>
      <c r="H5" s="185"/>
      <c r="I5" s="185"/>
      <c r="J5" s="185"/>
      <c r="K5" s="185"/>
      <c r="L5" s="185"/>
      <c r="N5" s="30" t="s">
        <v>407</v>
      </c>
      <c r="O5" s="22"/>
    </row>
    <row r="6" spans="2:15" ht="15.75" x14ac:dyDescent="0.25">
      <c r="J6" s="30"/>
      <c r="K6" s="188"/>
      <c r="N6" s="30"/>
      <c r="O6" s="22"/>
    </row>
    <row r="7" spans="2:15" x14ac:dyDescent="0.25">
      <c r="B7" s="315" t="s">
        <v>3</v>
      </c>
      <c r="C7" s="315" t="s">
        <v>5</v>
      </c>
      <c r="D7" s="315" t="s">
        <v>4</v>
      </c>
      <c r="E7" s="315" t="s">
        <v>6</v>
      </c>
      <c r="F7" s="315" t="s">
        <v>7</v>
      </c>
      <c r="G7" s="316" t="s">
        <v>8</v>
      </c>
      <c r="H7" s="317" t="s">
        <v>474</v>
      </c>
      <c r="I7" s="317"/>
      <c r="J7" s="317"/>
      <c r="K7" s="189"/>
      <c r="L7" s="317" t="s">
        <v>473</v>
      </c>
      <c r="M7" s="317"/>
      <c r="N7" s="317"/>
      <c r="O7" s="22"/>
    </row>
    <row r="8" spans="2:15" ht="30" x14ac:dyDescent="0.25">
      <c r="B8" s="315"/>
      <c r="C8" s="315"/>
      <c r="D8" s="315"/>
      <c r="E8" s="315"/>
      <c r="F8" s="315"/>
      <c r="G8" s="316"/>
      <c r="H8" s="182" t="s">
        <v>36</v>
      </c>
      <c r="I8" s="181" t="s">
        <v>121</v>
      </c>
      <c r="J8" s="12" t="s">
        <v>37</v>
      </c>
      <c r="K8" s="190"/>
      <c r="L8" s="182" t="s">
        <v>36</v>
      </c>
      <c r="M8" s="181" t="s">
        <v>121</v>
      </c>
      <c r="N8" s="12" t="s">
        <v>37</v>
      </c>
    </row>
    <row r="9" spans="2:15" x14ac:dyDescent="0.25">
      <c r="B9" s="13">
        <v>1</v>
      </c>
      <c r="C9" s="13"/>
      <c r="D9" s="13"/>
      <c r="E9" s="7" t="s">
        <v>9</v>
      </c>
      <c r="F9" s="13"/>
      <c r="G9" s="18"/>
      <c r="H9" s="14"/>
      <c r="I9" s="14"/>
      <c r="J9" s="14">
        <f>SUM(J10:J13)</f>
        <v>10920.51</v>
      </c>
      <c r="K9" s="190"/>
      <c r="L9" s="14"/>
      <c r="M9" s="14"/>
      <c r="N9" s="14">
        <f>SUM(N10:N13)</f>
        <v>0</v>
      </c>
    </row>
    <row r="10" spans="2:15" ht="30" x14ac:dyDescent="0.25">
      <c r="B10" s="151" t="s">
        <v>10</v>
      </c>
      <c r="C10" s="3" t="s">
        <v>382</v>
      </c>
      <c r="D10" s="151">
        <v>103689</v>
      </c>
      <c r="E10" s="155" t="s">
        <v>283</v>
      </c>
      <c r="F10" s="151" t="s">
        <v>11</v>
      </c>
      <c r="G10" s="156">
        <v>6.48</v>
      </c>
      <c r="H10" s="157">
        <v>470.89</v>
      </c>
      <c r="I10" s="157">
        <f>ROUND(H10*1.25,2)</f>
        <v>588.61</v>
      </c>
      <c r="J10" s="158">
        <f>ROUND(I10*G10,2)</f>
        <v>3814.19</v>
      </c>
      <c r="K10" s="191"/>
      <c r="L10" s="157"/>
      <c r="M10" s="157">
        <f>ROUND(L10*1.25,2)</f>
        <v>0</v>
      </c>
      <c r="N10" s="158">
        <f>ROUND(M10*G10,2)</f>
        <v>0</v>
      </c>
    </row>
    <row r="11" spans="2:15" ht="45" x14ac:dyDescent="0.25">
      <c r="B11" s="151" t="s">
        <v>125</v>
      </c>
      <c r="C11" s="3" t="s">
        <v>382</v>
      </c>
      <c r="D11" s="151">
        <v>103694</v>
      </c>
      <c r="E11" s="155" t="s">
        <v>326</v>
      </c>
      <c r="F11" s="151" t="s">
        <v>13</v>
      </c>
      <c r="G11" s="156">
        <v>2</v>
      </c>
      <c r="H11" s="157">
        <v>115.54</v>
      </c>
      <c r="I11" s="157">
        <f>ROUND(H11*1.25,2)</f>
        <v>144.43</v>
      </c>
      <c r="J11" s="158">
        <f t="shared" ref="J11" si="0">ROUND(I11*G11,2)</f>
        <v>288.86</v>
      </c>
      <c r="K11" s="191"/>
      <c r="L11" s="157"/>
      <c r="M11" s="157">
        <f>ROUND(L11*1.25,2)</f>
        <v>0</v>
      </c>
      <c r="N11" s="158">
        <f>ROUND(M11*G11,2)</f>
        <v>0</v>
      </c>
    </row>
    <row r="12" spans="2:15" x14ac:dyDescent="0.25">
      <c r="B12" s="13"/>
      <c r="C12" s="13"/>
      <c r="D12" s="13"/>
      <c r="E12" s="7" t="s">
        <v>316</v>
      </c>
      <c r="F12" s="13"/>
      <c r="G12" s="18"/>
      <c r="H12" s="14"/>
      <c r="I12" s="14"/>
      <c r="J12" s="14"/>
      <c r="K12" s="190"/>
      <c r="L12" s="14"/>
      <c r="M12" s="14"/>
      <c r="N12" s="14"/>
    </row>
    <row r="13" spans="2:15" ht="45" x14ac:dyDescent="0.25">
      <c r="B13" s="3" t="s">
        <v>276</v>
      </c>
      <c r="C13" s="3" t="s">
        <v>382</v>
      </c>
      <c r="D13" s="3">
        <v>96362</v>
      </c>
      <c r="E13" s="8" t="s">
        <v>317</v>
      </c>
      <c r="F13" s="3" t="s">
        <v>11</v>
      </c>
      <c r="G13" s="19">
        <v>46.17</v>
      </c>
      <c r="H13" s="16">
        <v>118.13</v>
      </c>
      <c r="I13" s="16">
        <f>ROUND(H13*1.25,2)</f>
        <v>147.66</v>
      </c>
      <c r="J13" s="158">
        <f>ROUND(I13*G13,2)</f>
        <v>6817.46</v>
      </c>
      <c r="K13" s="191"/>
      <c r="L13" s="16"/>
      <c r="M13" s="16">
        <f>ROUND(L13*1.25,2)</f>
        <v>0</v>
      </c>
      <c r="N13" s="158">
        <f>ROUND(M13*G13,2)</f>
        <v>0</v>
      </c>
    </row>
    <row r="14" spans="2:15" x14ac:dyDescent="0.25">
      <c r="B14" s="13">
        <v>2</v>
      </c>
      <c r="C14" s="13"/>
      <c r="D14" s="13"/>
      <c r="E14" s="7" t="s">
        <v>282</v>
      </c>
      <c r="F14" s="13"/>
      <c r="G14" s="18"/>
      <c r="H14" s="14"/>
      <c r="I14" s="14"/>
      <c r="J14" s="14">
        <f>J15</f>
        <v>7481.6</v>
      </c>
      <c r="K14" s="190"/>
      <c r="L14" s="14"/>
      <c r="M14" s="14"/>
      <c r="N14" s="14">
        <f>N15</f>
        <v>0</v>
      </c>
    </row>
    <row r="15" spans="2:15" x14ac:dyDescent="0.25">
      <c r="B15" s="3" t="s">
        <v>14</v>
      </c>
      <c r="C15" s="98" t="s">
        <v>146</v>
      </c>
      <c r="D15" s="98" t="s">
        <v>97</v>
      </c>
      <c r="E15" s="99" t="s">
        <v>315</v>
      </c>
      <c r="F15" s="98" t="s">
        <v>105</v>
      </c>
      <c r="G15" s="106">
        <v>7</v>
      </c>
      <c r="H15" s="105">
        <v>855.04354285714282</v>
      </c>
      <c r="I15" s="16">
        <f t="shared" ref="I15" si="1">ROUND(H15*1.25,2)</f>
        <v>1068.8</v>
      </c>
      <c r="J15" s="158">
        <f t="shared" ref="J15" si="2">ROUND(I15*G15,2)</f>
        <v>7481.6</v>
      </c>
      <c r="K15" s="191"/>
      <c r="L15" s="16"/>
      <c r="M15" s="16">
        <f t="shared" ref="M15" si="3">ROUND(L15*1.25,2)</f>
        <v>0</v>
      </c>
      <c r="N15" s="158">
        <f t="shared" ref="N15" si="4">ROUND(M15*G15,2)</f>
        <v>0</v>
      </c>
    </row>
    <row r="16" spans="2:15" x14ac:dyDescent="0.25">
      <c r="B16" s="13">
        <v>3</v>
      </c>
      <c r="C16" s="13"/>
      <c r="D16" s="13"/>
      <c r="E16" s="7" t="s">
        <v>124</v>
      </c>
      <c r="F16" s="13"/>
      <c r="G16" s="18"/>
      <c r="H16" s="14"/>
      <c r="I16" s="14"/>
      <c r="J16" s="14">
        <f>SUM(J17:J28)</f>
        <v>30959.350000000002</v>
      </c>
      <c r="K16" s="190"/>
      <c r="L16" s="14"/>
      <c r="M16" s="14"/>
      <c r="N16" s="14">
        <f>SUM(N17:N28)</f>
        <v>0</v>
      </c>
    </row>
    <row r="17" spans="2:14" ht="30" x14ac:dyDescent="0.25">
      <c r="B17" s="3" t="s">
        <v>46</v>
      </c>
      <c r="C17" s="3" t="s">
        <v>382</v>
      </c>
      <c r="D17" s="3">
        <v>97624</v>
      </c>
      <c r="E17" s="8" t="s">
        <v>327</v>
      </c>
      <c r="F17" s="3" t="s">
        <v>12</v>
      </c>
      <c r="G17" s="19">
        <v>20.473800000000015</v>
      </c>
      <c r="H17" s="16">
        <v>145.57</v>
      </c>
      <c r="I17" s="16">
        <f t="shared" ref="I17:I24" si="5">ROUND(H17*1.25,2)</f>
        <v>181.96</v>
      </c>
      <c r="J17" s="158">
        <f t="shared" ref="J17:J28" si="6">ROUND(I17*G17,2)</f>
        <v>3725.41</v>
      </c>
      <c r="K17" s="191"/>
      <c r="L17" s="16"/>
      <c r="M17" s="16">
        <f t="shared" ref="M17:M28" si="7">ROUND(L17*1.25,2)</f>
        <v>0</v>
      </c>
      <c r="N17" s="158">
        <f t="shared" ref="N17:N79" si="8">ROUND(M17*G17,2)</f>
        <v>0</v>
      </c>
    </row>
    <row r="18" spans="2:14" ht="30" x14ac:dyDescent="0.25">
      <c r="B18" s="3" t="s">
        <v>277</v>
      </c>
      <c r="C18" s="3" t="s">
        <v>382</v>
      </c>
      <c r="D18" s="3">
        <v>97628</v>
      </c>
      <c r="E18" s="8" t="s">
        <v>328</v>
      </c>
      <c r="F18" s="3" t="s">
        <v>12</v>
      </c>
      <c r="G18" s="19">
        <v>8.6953499999999995</v>
      </c>
      <c r="H18" s="16">
        <v>362.39</v>
      </c>
      <c r="I18" s="16">
        <f t="shared" si="5"/>
        <v>452.99</v>
      </c>
      <c r="J18" s="158">
        <f t="shared" si="6"/>
        <v>3938.91</v>
      </c>
      <c r="K18" s="191"/>
      <c r="L18" s="16"/>
      <c r="M18" s="16">
        <f t="shared" ref="M18" si="9">ROUND(L18*1.25,2)</f>
        <v>0</v>
      </c>
      <c r="N18" s="158">
        <f t="shared" si="8"/>
        <v>0</v>
      </c>
    </row>
    <row r="19" spans="2:14" ht="30" x14ac:dyDescent="0.25">
      <c r="B19" s="3" t="s">
        <v>385</v>
      </c>
      <c r="C19" s="3" t="s">
        <v>382</v>
      </c>
      <c r="D19" s="3">
        <v>97644</v>
      </c>
      <c r="E19" s="8" t="s">
        <v>122</v>
      </c>
      <c r="F19" s="3" t="s">
        <v>11</v>
      </c>
      <c r="G19" s="19">
        <v>21</v>
      </c>
      <c r="H19" s="16">
        <v>12.85</v>
      </c>
      <c r="I19" s="16">
        <f t="shared" si="5"/>
        <v>16.059999999999999</v>
      </c>
      <c r="J19" s="158">
        <f t="shared" si="6"/>
        <v>337.26</v>
      </c>
      <c r="K19" s="191"/>
      <c r="L19" s="16"/>
      <c r="M19" s="16">
        <f t="shared" ref="M19:M20" si="10">ROUND(L19*1.25,2)</f>
        <v>0</v>
      </c>
      <c r="N19" s="158">
        <f t="shared" si="8"/>
        <v>0</v>
      </c>
    </row>
    <row r="20" spans="2:14" ht="30" x14ac:dyDescent="0.25">
      <c r="B20" s="3" t="s">
        <v>307</v>
      </c>
      <c r="C20" s="3" t="s">
        <v>382</v>
      </c>
      <c r="D20" s="3">
        <v>97645</v>
      </c>
      <c r="E20" s="8" t="s">
        <v>123</v>
      </c>
      <c r="F20" s="3" t="s">
        <v>11</v>
      </c>
      <c r="G20" s="19">
        <v>16</v>
      </c>
      <c r="H20" s="16">
        <v>33.18</v>
      </c>
      <c r="I20" s="16">
        <f t="shared" si="5"/>
        <v>41.48</v>
      </c>
      <c r="J20" s="158">
        <f t="shared" si="6"/>
        <v>663.68</v>
      </c>
      <c r="K20" s="191"/>
      <c r="L20" s="16"/>
      <c r="M20" s="16">
        <f t="shared" si="10"/>
        <v>0</v>
      </c>
      <c r="N20" s="158">
        <f t="shared" si="8"/>
        <v>0</v>
      </c>
    </row>
    <row r="21" spans="2:14" ht="30" x14ac:dyDescent="0.25">
      <c r="B21" s="3" t="s">
        <v>308</v>
      </c>
      <c r="C21" s="3" t="s">
        <v>382</v>
      </c>
      <c r="D21" s="3">
        <v>97633</v>
      </c>
      <c r="E21" s="8" t="s">
        <v>115</v>
      </c>
      <c r="F21" s="3" t="s">
        <v>11</v>
      </c>
      <c r="G21" s="19">
        <v>9.9071999999999996</v>
      </c>
      <c r="H21" s="16">
        <v>30.84</v>
      </c>
      <c r="I21" s="16">
        <f t="shared" si="5"/>
        <v>38.549999999999997</v>
      </c>
      <c r="J21" s="158">
        <f t="shared" si="6"/>
        <v>381.92</v>
      </c>
      <c r="K21" s="191"/>
      <c r="L21" s="16"/>
      <c r="M21" s="16">
        <f t="shared" ref="M21:M23" si="11">ROUND(L21*1.25,2)</f>
        <v>0</v>
      </c>
      <c r="N21" s="158">
        <f t="shared" si="8"/>
        <v>0</v>
      </c>
    </row>
    <row r="22" spans="2:14" ht="30" x14ac:dyDescent="0.25">
      <c r="B22" s="3" t="s">
        <v>309</v>
      </c>
      <c r="C22" s="3" t="s">
        <v>382</v>
      </c>
      <c r="D22" s="3">
        <v>97632</v>
      </c>
      <c r="E22" s="8" t="s">
        <v>116</v>
      </c>
      <c r="F22" s="3" t="s">
        <v>20</v>
      </c>
      <c r="G22" s="19">
        <v>21.68</v>
      </c>
      <c r="H22" s="16">
        <v>3.53</v>
      </c>
      <c r="I22" s="16">
        <f t="shared" si="5"/>
        <v>4.41</v>
      </c>
      <c r="J22" s="158">
        <f t="shared" si="6"/>
        <v>95.61</v>
      </c>
      <c r="K22" s="191"/>
      <c r="L22" s="16"/>
      <c r="M22" s="16">
        <f t="shared" si="11"/>
        <v>0</v>
      </c>
      <c r="N22" s="158">
        <f t="shared" si="8"/>
        <v>0</v>
      </c>
    </row>
    <row r="23" spans="2:14" ht="30" x14ac:dyDescent="0.25">
      <c r="B23" s="3" t="s">
        <v>310</v>
      </c>
      <c r="C23" s="3" t="s">
        <v>382</v>
      </c>
      <c r="D23" s="3">
        <v>104791</v>
      </c>
      <c r="E23" s="8" t="s">
        <v>406</v>
      </c>
      <c r="F23" s="3" t="s">
        <v>11</v>
      </c>
      <c r="G23" s="19">
        <v>187.73339999999999</v>
      </c>
      <c r="H23" s="16">
        <v>7.62</v>
      </c>
      <c r="I23" s="16">
        <f t="shared" si="5"/>
        <v>9.5299999999999994</v>
      </c>
      <c r="J23" s="158">
        <f t="shared" si="6"/>
        <v>1789.1</v>
      </c>
      <c r="K23" s="191"/>
      <c r="L23" s="16"/>
      <c r="M23" s="16">
        <f t="shared" si="11"/>
        <v>0</v>
      </c>
      <c r="N23" s="158">
        <f t="shared" si="8"/>
        <v>0</v>
      </c>
    </row>
    <row r="24" spans="2:14" x14ac:dyDescent="0.25">
      <c r="B24" s="3" t="s">
        <v>311</v>
      </c>
      <c r="C24" s="3" t="s">
        <v>383</v>
      </c>
      <c r="D24" s="3" t="s">
        <v>118</v>
      </c>
      <c r="E24" s="8" t="s">
        <v>117</v>
      </c>
      <c r="F24" s="3" t="s">
        <v>11</v>
      </c>
      <c r="G24" s="19">
        <v>177.8262</v>
      </c>
      <c r="H24" s="16">
        <v>4.75</v>
      </c>
      <c r="I24" s="16">
        <f t="shared" si="5"/>
        <v>5.94</v>
      </c>
      <c r="J24" s="158">
        <f t="shared" si="6"/>
        <v>1056.29</v>
      </c>
      <c r="K24" s="191"/>
      <c r="L24" s="16"/>
      <c r="M24" s="16">
        <f t="shared" si="7"/>
        <v>0</v>
      </c>
      <c r="N24" s="158">
        <f t="shared" si="8"/>
        <v>0</v>
      </c>
    </row>
    <row r="25" spans="2:14" ht="30" x14ac:dyDescent="0.25">
      <c r="B25" s="3" t="s">
        <v>312</v>
      </c>
      <c r="C25" s="3" t="s">
        <v>382</v>
      </c>
      <c r="D25" s="3">
        <v>97663</v>
      </c>
      <c r="E25" s="8" t="s">
        <v>126</v>
      </c>
      <c r="F25" s="3" t="s">
        <v>13</v>
      </c>
      <c r="G25" s="19">
        <v>8</v>
      </c>
      <c r="H25" s="16">
        <v>17.73</v>
      </c>
      <c r="I25" s="16">
        <f>ROUND(H25*1.25,2)</f>
        <v>22.16</v>
      </c>
      <c r="J25" s="158">
        <f t="shared" si="6"/>
        <v>177.28</v>
      </c>
      <c r="K25" s="191"/>
      <c r="L25" s="16"/>
      <c r="M25" s="16">
        <f>ROUND(L25*1.25,2)</f>
        <v>0</v>
      </c>
      <c r="N25" s="158">
        <f t="shared" si="8"/>
        <v>0</v>
      </c>
    </row>
    <row r="26" spans="2:14" ht="30" x14ac:dyDescent="0.25">
      <c r="B26" s="3" t="s">
        <v>313</v>
      </c>
      <c r="C26" s="3" t="s">
        <v>382</v>
      </c>
      <c r="D26" s="3">
        <v>97666</v>
      </c>
      <c r="E26" s="8" t="s">
        <v>127</v>
      </c>
      <c r="F26" s="3" t="s">
        <v>13</v>
      </c>
      <c r="G26" s="19">
        <v>8</v>
      </c>
      <c r="H26" s="16">
        <v>12.92</v>
      </c>
      <c r="I26" s="16">
        <f>ROUND(H26*1.25,2)</f>
        <v>16.149999999999999</v>
      </c>
      <c r="J26" s="158">
        <f t="shared" si="6"/>
        <v>129.19999999999999</v>
      </c>
      <c r="K26" s="191"/>
      <c r="L26" s="16"/>
      <c r="M26" s="16">
        <f>ROUND(L26*1.25,2)</f>
        <v>0</v>
      </c>
      <c r="N26" s="158">
        <f t="shared" si="8"/>
        <v>0</v>
      </c>
    </row>
    <row r="27" spans="2:14" ht="30" x14ac:dyDescent="0.25">
      <c r="B27" s="3" t="s">
        <v>314</v>
      </c>
      <c r="C27" s="3" t="s">
        <v>383</v>
      </c>
      <c r="D27" s="3" t="s">
        <v>120</v>
      </c>
      <c r="E27" s="8" t="s">
        <v>119</v>
      </c>
      <c r="F27" s="3" t="s">
        <v>12</v>
      </c>
      <c r="G27" s="19">
        <v>54.918567000000024</v>
      </c>
      <c r="H27" s="16">
        <v>144.07</v>
      </c>
      <c r="I27" s="16">
        <f t="shared" ref="I27:I28" si="12">ROUND(H27*1.25,2)</f>
        <v>180.09</v>
      </c>
      <c r="J27" s="158">
        <f t="shared" si="6"/>
        <v>9890.2800000000007</v>
      </c>
      <c r="K27" s="191"/>
      <c r="L27" s="16"/>
      <c r="M27" s="16">
        <f t="shared" ref="M27" si="13">ROUND(L27*1.25,2)</f>
        <v>0</v>
      </c>
      <c r="N27" s="158">
        <f t="shared" si="8"/>
        <v>0</v>
      </c>
    </row>
    <row r="28" spans="2:14" ht="45" x14ac:dyDescent="0.25">
      <c r="B28" s="3" t="s">
        <v>386</v>
      </c>
      <c r="C28" s="3" t="s">
        <v>383</v>
      </c>
      <c r="D28" s="3" t="s">
        <v>22</v>
      </c>
      <c r="E28" s="8" t="s">
        <v>21</v>
      </c>
      <c r="F28" s="3" t="s">
        <v>12</v>
      </c>
      <c r="G28" s="19">
        <v>63.50906700000003</v>
      </c>
      <c r="H28" s="16">
        <v>110.53</v>
      </c>
      <c r="I28" s="16">
        <f t="shared" si="12"/>
        <v>138.16</v>
      </c>
      <c r="J28" s="158">
        <f t="shared" si="6"/>
        <v>8774.41</v>
      </c>
      <c r="K28" s="191"/>
      <c r="L28" s="16"/>
      <c r="M28" s="16">
        <f t="shared" si="7"/>
        <v>0</v>
      </c>
      <c r="N28" s="158">
        <f t="shared" si="8"/>
        <v>0</v>
      </c>
    </row>
    <row r="29" spans="2:14" x14ac:dyDescent="0.25">
      <c r="B29" s="13">
        <v>4</v>
      </c>
      <c r="C29" s="13"/>
      <c r="D29" s="13"/>
      <c r="E29" s="7" t="s">
        <v>25</v>
      </c>
      <c r="F29" s="13"/>
      <c r="G29" s="18"/>
      <c r="H29" s="14"/>
      <c r="I29" s="14"/>
      <c r="J29" s="14">
        <f>SUM(J30:J31)</f>
        <v>13469.050000000001</v>
      </c>
      <c r="K29" s="190"/>
      <c r="L29" s="14"/>
      <c r="M29" s="14"/>
      <c r="N29" s="14">
        <f>SUM(N30:N31)</f>
        <v>0</v>
      </c>
    </row>
    <row r="30" spans="2:14" ht="45" x14ac:dyDescent="0.25">
      <c r="B30" s="3" t="s">
        <v>16</v>
      </c>
      <c r="C30" s="3" t="s">
        <v>382</v>
      </c>
      <c r="D30" s="3">
        <v>103324</v>
      </c>
      <c r="E30" s="8" t="s">
        <v>128</v>
      </c>
      <c r="F30" s="3" t="s">
        <v>11</v>
      </c>
      <c r="G30" s="20">
        <v>110.21670000000002</v>
      </c>
      <c r="H30" s="17">
        <v>83.73</v>
      </c>
      <c r="I30" s="17">
        <f t="shared" ref="I30:I31" si="14">ROUND(H30*1.25,2)</f>
        <v>104.66</v>
      </c>
      <c r="J30" s="158">
        <f t="shared" ref="J30:J31" si="15">ROUND(I30*G30,2)</f>
        <v>11535.28</v>
      </c>
      <c r="K30" s="191"/>
      <c r="L30" s="17"/>
      <c r="M30" s="17">
        <f t="shared" ref="M30" si="16">ROUND(L30*1.25,2)</f>
        <v>0</v>
      </c>
      <c r="N30" s="158">
        <f t="shared" si="8"/>
        <v>0</v>
      </c>
    </row>
    <row r="31" spans="2:14" ht="45" x14ac:dyDescent="0.25">
      <c r="B31" s="3" t="s">
        <v>47</v>
      </c>
      <c r="C31" s="3" t="s">
        <v>382</v>
      </c>
      <c r="D31" s="3">
        <v>103326</v>
      </c>
      <c r="E31" s="8" t="s">
        <v>329</v>
      </c>
      <c r="F31" s="3" t="s">
        <v>11</v>
      </c>
      <c r="G31" s="20">
        <v>15.722999999999999</v>
      </c>
      <c r="H31" s="17">
        <v>98.39</v>
      </c>
      <c r="I31" s="17">
        <f t="shared" si="14"/>
        <v>122.99</v>
      </c>
      <c r="J31" s="158">
        <f t="shared" si="15"/>
        <v>1933.77</v>
      </c>
      <c r="K31" s="191"/>
      <c r="L31" s="17"/>
      <c r="M31" s="17">
        <f t="shared" ref="M31" si="17">ROUND(L31*1.25,2)</f>
        <v>0</v>
      </c>
      <c r="N31" s="158">
        <f t="shared" si="8"/>
        <v>0</v>
      </c>
    </row>
    <row r="32" spans="2:14" x14ac:dyDescent="0.25">
      <c r="B32" s="13">
        <v>5</v>
      </c>
      <c r="C32" s="13"/>
      <c r="D32" s="13"/>
      <c r="E32" s="7" t="s">
        <v>17</v>
      </c>
      <c r="F32" s="13"/>
      <c r="G32" s="18"/>
      <c r="H32" s="14"/>
      <c r="I32" s="14"/>
      <c r="J32" s="14">
        <f>SUM(J33:J35)</f>
        <v>19513.05</v>
      </c>
      <c r="K32" s="190"/>
      <c r="L32" s="14"/>
      <c r="M32" s="14"/>
      <c r="N32" s="14">
        <f>SUM(N33:N35)</f>
        <v>0</v>
      </c>
    </row>
    <row r="33" spans="1:14" ht="45" x14ac:dyDescent="0.25">
      <c r="B33" s="3" t="s">
        <v>18</v>
      </c>
      <c r="C33" s="3" t="s">
        <v>382</v>
      </c>
      <c r="D33" s="3">
        <v>98556</v>
      </c>
      <c r="E33" s="8" t="s">
        <v>129</v>
      </c>
      <c r="F33" s="3" t="s">
        <v>11</v>
      </c>
      <c r="G33" s="19">
        <v>227.81380000000001</v>
      </c>
      <c r="H33" s="16">
        <v>65.349999999999994</v>
      </c>
      <c r="I33" s="16">
        <f t="shared" ref="I33:I35" si="18">ROUND(H33*1.25,2)</f>
        <v>81.69</v>
      </c>
      <c r="J33" s="158">
        <f t="shared" ref="J33:J35" si="19">ROUND(I33*G33,2)</f>
        <v>18610.11</v>
      </c>
      <c r="K33" s="191"/>
      <c r="L33" s="16"/>
      <c r="M33" s="16">
        <f t="shared" ref="M33" si="20">ROUND(L33*1.25,2)</f>
        <v>0</v>
      </c>
      <c r="N33" s="158">
        <f t="shared" si="8"/>
        <v>0</v>
      </c>
    </row>
    <row r="34" spans="1:14" ht="45" x14ac:dyDescent="0.25">
      <c r="B34" s="3" t="s">
        <v>26</v>
      </c>
      <c r="C34" s="3" t="s">
        <v>382</v>
      </c>
      <c r="D34" s="9">
        <v>98558</v>
      </c>
      <c r="E34" s="8" t="s">
        <v>130</v>
      </c>
      <c r="F34" s="3" t="s">
        <v>40</v>
      </c>
      <c r="G34" s="20">
        <v>10</v>
      </c>
      <c r="H34" s="17">
        <v>10.6</v>
      </c>
      <c r="I34" s="17">
        <f t="shared" si="18"/>
        <v>13.25</v>
      </c>
      <c r="J34" s="158">
        <f t="shared" si="19"/>
        <v>132.5</v>
      </c>
      <c r="K34" s="191"/>
      <c r="L34" s="17"/>
      <c r="M34" s="17">
        <f t="shared" ref="M34:M35" si="21">ROUND(L34*1.25,2)</f>
        <v>0</v>
      </c>
      <c r="N34" s="158">
        <f t="shared" si="8"/>
        <v>0</v>
      </c>
    </row>
    <row r="35" spans="1:14" x14ac:dyDescent="0.25">
      <c r="B35" s="3" t="s">
        <v>27</v>
      </c>
      <c r="C35" s="3" t="s">
        <v>382</v>
      </c>
      <c r="D35" s="9">
        <v>98559</v>
      </c>
      <c r="E35" s="8" t="s">
        <v>131</v>
      </c>
      <c r="F35" s="3" t="s">
        <v>20</v>
      </c>
      <c r="G35" s="11">
        <v>111.82000000000001</v>
      </c>
      <c r="H35" s="16">
        <v>5.51</v>
      </c>
      <c r="I35" s="16">
        <f t="shared" si="18"/>
        <v>6.89</v>
      </c>
      <c r="J35" s="158">
        <f t="shared" si="19"/>
        <v>770.44</v>
      </c>
      <c r="K35" s="191"/>
      <c r="L35" s="16"/>
      <c r="M35" s="16">
        <f t="shared" si="21"/>
        <v>0</v>
      </c>
      <c r="N35" s="158">
        <f t="shared" si="8"/>
        <v>0</v>
      </c>
    </row>
    <row r="36" spans="1:14" x14ac:dyDescent="0.25">
      <c r="A36" s="23"/>
      <c r="B36" s="13">
        <v>6</v>
      </c>
      <c r="C36" s="13"/>
      <c r="D36" s="13"/>
      <c r="E36" s="7" t="s">
        <v>15</v>
      </c>
      <c r="F36" s="13"/>
      <c r="G36" s="18"/>
      <c r="H36" s="14"/>
      <c r="I36" s="14"/>
      <c r="J36" s="14">
        <f>SUM(J37:J47)</f>
        <v>81296.81</v>
      </c>
      <c r="K36" s="190"/>
      <c r="L36" s="14"/>
      <c r="M36" s="14"/>
      <c r="N36" s="14">
        <f>SUM(N37:N47)</f>
        <v>0</v>
      </c>
    </row>
    <row r="37" spans="1:14" ht="45" x14ac:dyDescent="0.25">
      <c r="B37" s="3" t="s">
        <v>48</v>
      </c>
      <c r="C37" s="3" t="s">
        <v>382</v>
      </c>
      <c r="D37" s="9">
        <v>87879</v>
      </c>
      <c r="E37" s="8" t="s">
        <v>132</v>
      </c>
      <c r="F37" s="3" t="s">
        <v>11</v>
      </c>
      <c r="G37" s="20">
        <v>220.43340000000003</v>
      </c>
      <c r="H37" s="16">
        <v>4.75</v>
      </c>
      <c r="I37" s="16">
        <f t="shared" ref="I37:I47" si="22">ROUND(H37*1.25,2)</f>
        <v>5.94</v>
      </c>
      <c r="J37" s="158">
        <f t="shared" ref="J37:J47" si="23">ROUND(I37*G37,2)</f>
        <v>1309.3699999999999</v>
      </c>
      <c r="K37" s="191"/>
      <c r="L37" s="16"/>
      <c r="M37" s="16">
        <f t="shared" ref="M37:M46" si="24">ROUND(L37*1.25,2)</f>
        <v>0</v>
      </c>
      <c r="N37" s="158">
        <f t="shared" si="8"/>
        <v>0</v>
      </c>
    </row>
    <row r="38" spans="1:14" ht="75" x14ac:dyDescent="0.25">
      <c r="B38" s="3" t="s">
        <v>49</v>
      </c>
      <c r="C38" s="3" t="s">
        <v>382</v>
      </c>
      <c r="D38" s="56">
        <v>87550</v>
      </c>
      <c r="E38" s="92" t="s">
        <v>133</v>
      </c>
      <c r="F38" s="3" t="s">
        <v>11</v>
      </c>
      <c r="G38" s="20">
        <v>97.410600000000002</v>
      </c>
      <c r="H38" s="16">
        <v>30.41</v>
      </c>
      <c r="I38" s="16">
        <f t="shared" si="22"/>
        <v>38.01</v>
      </c>
      <c r="J38" s="158">
        <f t="shared" si="23"/>
        <v>3702.58</v>
      </c>
      <c r="K38" s="191"/>
      <c r="L38" s="16"/>
      <c r="M38" s="16">
        <f t="shared" si="24"/>
        <v>0</v>
      </c>
      <c r="N38" s="158">
        <f t="shared" si="8"/>
        <v>0</v>
      </c>
    </row>
    <row r="39" spans="1:14" ht="60" x14ac:dyDescent="0.25">
      <c r="B39" s="3" t="s">
        <v>70</v>
      </c>
      <c r="C39" s="3" t="s">
        <v>382</v>
      </c>
      <c r="D39" s="56">
        <v>87548</v>
      </c>
      <c r="E39" s="92" t="s">
        <v>134</v>
      </c>
      <c r="F39" s="3" t="s">
        <v>11</v>
      </c>
      <c r="G39" s="20">
        <v>123.02280000000003</v>
      </c>
      <c r="H39" s="16">
        <v>31.98</v>
      </c>
      <c r="I39" s="16">
        <f t="shared" si="22"/>
        <v>39.979999999999997</v>
      </c>
      <c r="J39" s="158">
        <f t="shared" si="23"/>
        <v>4918.45</v>
      </c>
      <c r="K39" s="191"/>
      <c r="L39" s="16"/>
      <c r="M39" s="16">
        <f t="shared" ref="M39" si="25">ROUND(L39*1.25,2)</f>
        <v>0</v>
      </c>
      <c r="N39" s="158">
        <f t="shared" si="8"/>
        <v>0</v>
      </c>
    </row>
    <row r="40" spans="1:14" ht="45" x14ac:dyDescent="0.25">
      <c r="B40" s="3" t="s">
        <v>387</v>
      </c>
      <c r="C40" s="3" t="s">
        <v>382</v>
      </c>
      <c r="D40" s="56">
        <v>87273</v>
      </c>
      <c r="E40" s="92" t="s">
        <v>135</v>
      </c>
      <c r="F40" s="56" t="s">
        <v>11</v>
      </c>
      <c r="G40" s="20">
        <v>139.15800000000002</v>
      </c>
      <c r="H40" s="16">
        <v>67.31</v>
      </c>
      <c r="I40" s="16">
        <f t="shared" si="22"/>
        <v>84.14</v>
      </c>
      <c r="J40" s="158">
        <f t="shared" si="23"/>
        <v>11708.75</v>
      </c>
      <c r="K40" s="191"/>
      <c r="L40" s="16"/>
      <c r="M40" s="16">
        <f t="shared" si="24"/>
        <v>0</v>
      </c>
      <c r="N40" s="158">
        <f t="shared" si="8"/>
        <v>0</v>
      </c>
    </row>
    <row r="41" spans="1:14" ht="45" x14ac:dyDescent="0.25">
      <c r="B41" s="3" t="s">
        <v>207</v>
      </c>
      <c r="C41" s="3" t="s">
        <v>382</v>
      </c>
      <c r="D41" s="56">
        <v>104596</v>
      </c>
      <c r="E41" s="92" t="s">
        <v>136</v>
      </c>
      <c r="F41" s="56" t="s">
        <v>11</v>
      </c>
      <c r="G41" s="20">
        <v>22.891999999999999</v>
      </c>
      <c r="H41" s="16">
        <v>137.82</v>
      </c>
      <c r="I41" s="16">
        <f t="shared" si="22"/>
        <v>172.28</v>
      </c>
      <c r="J41" s="158">
        <f t="shared" si="23"/>
        <v>3943.83</v>
      </c>
      <c r="K41" s="191"/>
      <c r="L41" s="16"/>
      <c r="M41" s="16">
        <f t="shared" si="24"/>
        <v>0</v>
      </c>
      <c r="N41" s="158">
        <f t="shared" si="8"/>
        <v>0</v>
      </c>
    </row>
    <row r="42" spans="1:14" ht="30" x14ac:dyDescent="0.25">
      <c r="B42" s="3" t="s">
        <v>208</v>
      </c>
      <c r="C42" s="3" t="s">
        <v>382</v>
      </c>
      <c r="D42" s="9">
        <v>104619</v>
      </c>
      <c r="E42" s="8" t="s">
        <v>137</v>
      </c>
      <c r="F42" s="3" t="s">
        <v>20</v>
      </c>
      <c r="G42" s="20">
        <v>40.04</v>
      </c>
      <c r="H42" s="16">
        <v>13.2</v>
      </c>
      <c r="I42" s="16">
        <f t="shared" si="22"/>
        <v>16.5</v>
      </c>
      <c r="J42" s="158">
        <f t="shared" si="23"/>
        <v>660.66</v>
      </c>
      <c r="K42" s="191"/>
      <c r="L42" s="16"/>
      <c r="M42" s="16">
        <f t="shared" si="24"/>
        <v>0</v>
      </c>
      <c r="N42" s="158">
        <f t="shared" si="8"/>
        <v>0</v>
      </c>
    </row>
    <row r="43" spans="1:14" ht="60" x14ac:dyDescent="0.25">
      <c r="B43" s="3" t="s">
        <v>303</v>
      </c>
      <c r="C43" s="3" t="s">
        <v>382</v>
      </c>
      <c r="D43" s="9">
        <v>87633</v>
      </c>
      <c r="E43" s="8" t="s">
        <v>369</v>
      </c>
      <c r="F43" s="3" t="s">
        <v>11</v>
      </c>
      <c r="G43" s="20">
        <v>99.772500000000008</v>
      </c>
      <c r="H43" s="16">
        <v>106.93</v>
      </c>
      <c r="I43" s="16">
        <f t="shared" si="22"/>
        <v>133.66</v>
      </c>
      <c r="J43" s="158">
        <f t="shared" si="23"/>
        <v>13335.59</v>
      </c>
      <c r="K43" s="191"/>
      <c r="L43" s="16"/>
      <c r="M43" s="16">
        <f t="shared" ref="M43" si="26">ROUND(L43*1.25,2)</f>
        <v>0</v>
      </c>
      <c r="N43" s="158">
        <f t="shared" si="8"/>
        <v>0</v>
      </c>
    </row>
    <row r="44" spans="1:14" ht="30" x14ac:dyDescent="0.25">
      <c r="B44" s="3" t="s">
        <v>304</v>
      </c>
      <c r="C44" s="3" t="s">
        <v>383</v>
      </c>
      <c r="D44" s="9" t="s">
        <v>38</v>
      </c>
      <c r="E44" s="8" t="s">
        <v>39</v>
      </c>
      <c r="F44" s="3" t="s">
        <v>11</v>
      </c>
      <c r="G44" s="20">
        <v>99.772500000000008</v>
      </c>
      <c r="H44" s="16">
        <v>221.64</v>
      </c>
      <c r="I44" s="16">
        <f t="shared" si="22"/>
        <v>277.05</v>
      </c>
      <c r="J44" s="158">
        <f t="shared" si="23"/>
        <v>27641.97</v>
      </c>
      <c r="K44" s="191"/>
      <c r="L44" s="16"/>
      <c r="M44" s="16">
        <f t="shared" si="24"/>
        <v>0</v>
      </c>
      <c r="N44" s="158">
        <f t="shared" si="8"/>
        <v>0</v>
      </c>
    </row>
    <row r="45" spans="1:14" ht="45" x14ac:dyDescent="0.25">
      <c r="B45" s="3" t="s">
        <v>305</v>
      </c>
      <c r="C45" s="3" t="s">
        <v>383</v>
      </c>
      <c r="D45" s="97" t="s">
        <v>274</v>
      </c>
      <c r="E45" s="99" t="s">
        <v>275</v>
      </c>
      <c r="F45" s="98" t="s">
        <v>20</v>
      </c>
      <c r="G45" s="100">
        <v>93.580000000000013</v>
      </c>
      <c r="H45" s="101">
        <v>55.24</v>
      </c>
      <c r="I45" s="17">
        <f t="shared" si="22"/>
        <v>69.05</v>
      </c>
      <c r="J45" s="158">
        <f t="shared" si="23"/>
        <v>6461.7</v>
      </c>
      <c r="K45" s="191"/>
      <c r="L45" s="101"/>
      <c r="M45" s="17">
        <f t="shared" ref="M45" si="27">ROUND(L45*1.25,2)</f>
        <v>0</v>
      </c>
      <c r="N45" s="158">
        <f t="shared" si="8"/>
        <v>0</v>
      </c>
    </row>
    <row r="46" spans="1:14" ht="30" x14ac:dyDescent="0.25">
      <c r="B46" s="3" t="s">
        <v>306</v>
      </c>
      <c r="C46" s="3" t="s">
        <v>382</v>
      </c>
      <c r="D46" s="3">
        <v>96114</v>
      </c>
      <c r="E46" s="8" t="s">
        <v>139</v>
      </c>
      <c r="F46" s="3" t="s">
        <v>11</v>
      </c>
      <c r="G46" s="20">
        <v>73.279000000000011</v>
      </c>
      <c r="H46" s="16">
        <v>76.86</v>
      </c>
      <c r="I46" s="16">
        <f t="shared" si="22"/>
        <v>96.08</v>
      </c>
      <c r="J46" s="158">
        <f t="shared" si="23"/>
        <v>7040.65</v>
      </c>
      <c r="K46" s="191"/>
      <c r="L46" s="16"/>
      <c r="M46" s="16">
        <f t="shared" si="24"/>
        <v>0</v>
      </c>
      <c r="N46" s="158">
        <f t="shared" si="8"/>
        <v>0</v>
      </c>
    </row>
    <row r="47" spans="1:14" ht="30" x14ac:dyDescent="0.25">
      <c r="B47" s="3" t="s">
        <v>388</v>
      </c>
      <c r="C47" s="3" t="s">
        <v>382</v>
      </c>
      <c r="D47" s="3">
        <v>96121</v>
      </c>
      <c r="E47" s="8" t="s">
        <v>138</v>
      </c>
      <c r="F47" s="3" t="s">
        <v>20</v>
      </c>
      <c r="G47" s="20">
        <v>35.540000000000006</v>
      </c>
      <c r="H47" s="16">
        <v>12.9</v>
      </c>
      <c r="I47" s="16">
        <f t="shared" si="22"/>
        <v>16.13</v>
      </c>
      <c r="J47" s="158">
        <f t="shared" si="23"/>
        <v>573.26</v>
      </c>
      <c r="K47" s="191"/>
      <c r="L47" s="16"/>
      <c r="M47" s="16">
        <f t="shared" ref="M47" si="28">ROUND(L47*1.25,2)</f>
        <v>0</v>
      </c>
      <c r="N47" s="158">
        <f t="shared" si="8"/>
        <v>0</v>
      </c>
    </row>
    <row r="48" spans="1:14" x14ac:dyDescent="0.25">
      <c r="B48" s="13">
        <v>7</v>
      </c>
      <c r="C48" s="13"/>
      <c r="D48" s="13"/>
      <c r="E48" s="7" t="s">
        <v>73</v>
      </c>
      <c r="F48" s="13"/>
      <c r="G48" s="18"/>
      <c r="H48" s="14"/>
      <c r="I48" s="14"/>
      <c r="J48" s="14">
        <f>SUM(J49:J54)</f>
        <v>40750.479999999996</v>
      </c>
      <c r="K48" s="190"/>
      <c r="L48" s="14"/>
      <c r="M48" s="14"/>
      <c r="N48" s="14">
        <f>SUM(N49:N54)</f>
        <v>0</v>
      </c>
    </row>
    <row r="49" spans="2:14" ht="30" x14ac:dyDescent="0.25">
      <c r="B49" s="3" t="s">
        <v>50</v>
      </c>
      <c r="C49" s="3" t="s">
        <v>382</v>
      </c>
      <c r="D49" s="9">
        <v>88494</v>
      </c>
      <c r="E49" s="8" t="s">
        <v>140</v>
      </c>
      <c r="F49" s="3" t="s">
        <v>11</v>
      </c>
      <c r="G49" s="20">
        <v>194.37690000000003</v>
      </c>
      <c r="H49" s="17">
        <v>26.43</v>
      </c>
      <c r="I49" s="17">
        <f t="shared" ref="I49:I54" si="29">ROUND(H49*1.25,2)</f>
        <v>33.04</v>
      </c>
      <c r="J49" s="158">
        <f t="shared" ref="J49:J54" si="30">ROUND(I49*G49,2)</f>
        <v>6422.21</v>
      </c>
      <c r="K49" s="191"/>
      <c r="L49" s="17"/>
      <c r="M49" s="17">
        <f t="shared" ref="M49:M54" si="31">ROUND(L49*1.25,2)</f>
        <v>0</v>
      </c>
      <c r="N49" s="158">
        <f t="shared" si="8"/>
        <v>0</v>
      </c>
    </row>
    <row r="50" spans="2:14" ht="30" x14ac:dyDescent="0.25">
      <c r="B50" s="3" t="s">
        <v>51</v>
      </c>
      <c r="C50" s="3" t="s">
        <v>382</v>
      </c>
      <c r="D50" s="9">
        <v>88484</v>
      </c>
      <c r="E50" s="8" t="s">
        <v>141</v>
      </c>
      <c r="F50" s="3" t="s">
        <v>11</v>
      </c>
      <c r="G50" s="20">
        <v>194.37690000000003</v>
      </c>
      <c r="H50" s="17">
        <v>6.25</v>
      </c>
      <c r="I50" s="17">
        <f t="shared" si="29"/>
        <v>7.81</v>
      </c>
      <c r="J50" s="158">
        <f t="shared" si="30"/>
        <v>1518.08</v>
      </c>
      <c r="K50" s="191"/>
      <c r="L50" s="17"/>
      <c r="M50" s="17">
        <f t="shared" ref="M50" si="32">ROUND(L50*1.25,2)</f>
        <v>0</v>
      </c>
      <c r="N50" s="158">
        <f t="shared" si="8"/>
        <v>0</v>
      </c>
    </row>
    <row r="51" spans="2:14" ht="30" x14ac:dyDescent="0.25">
      <c r="B51" s="3" t="s">
        <v>299</v>
      </c>
      <c r="C51" s="3" t="s">
        <v>382</v>
      </c>
      <c r="D51" s="3">
        <v>88488</v>
      </c>
      <c r="E51" s="8" t="s">
        <v>142</v>
      </c>
      <c r="F51" s="3" t="s">
        <v>11</v>
      </c>
      <c r="G51" s="19">
        <v>194.37690000000003</v>
      </c>
      <c r="H51" s="16">
        <v>17.77</v>
      </c>
      <c r="I51" s="16">
        <f t="shared" si="29"/>
        <v>22.21</v>
      </c>
      <c r="J51" s="158">
        <f t="shared" si="30"/>
        <v>4317.1099999999997</v>
      </c>
      <c r="K51" s="191"/>
      <c r="L51" s="16"/>
      <c r="M51" s="16">
        <f t="shared" si="31"/>
        <v>0</v>
      </c>
      <c r="N51" s="158">
        <f t="shared" si="8"/>
        <v>0</v>
      </c>
    </row>
    <row r="52" spans="2:14" ht="30" x14ac:dyDescent="0.25">
      <c r="B52" s="3" t="s">
        <v>300</v>
      </c>
      <c r="C52" s="3" t="s">
        <v>382</v>
      </c>
      <c r="D52" s="9">
        <v>88497</v>
      </c>
      <c r="E52" s="8" t="s">
        <v>143</v>
      </c>
      <c r="F52" s="3" t="s">
        <v>11</v>
      </c>
      <c r="G52" s="19">
        <v>544.59260000000006</v>
      </c>
      <c r="H52" s="16">
        <v>22.05</v>
      </c>
      <c r="I52" s="16">
        <f t="shared" si="29"/>
        <v>27.56</v>
      </c>
      <c r="J52" s="158">
        <f t="shared" si="30"/>
        <v>15008.97</v>
      </c>
      <c r="K52" s="191"/>
      <c r="L52" s="16"/>
      <c r="M52" s="16">
        <f t="shared" ref="M52" si="33">ROUND(L52*1.25,2)</f>
        <v>0</v>
      </c>
      <c r="N52" s="158">
        <f t="shared" si="8"/>
        <v>0</v>
      </c>
    </row>
    <row r="53" spans="2:14" ht="30" x14ac:dyDescent="0.25">
      <c r="B53" s="3" t="s">
        <v>301</v>
      </c>
      <c r="C53" s="3" t="s">
        <v>382</v>
      </c>
      <c r="D53" s="9">
        <v>88485</v>
      </c>
      <c r="E53" s="8" t="s">
        <v>144</v>
      </c>
      <c r="F53" s="3" t="s">
        <v>11</v>
      </c>
      <c r="G53" s="19">
        <v>544.59260000000006</v>
      </c>
      <c r="H53" s="16">
        <v>5.04</v>
      </c>
      <c r="I53" s="16">
        <f t="shared" si="29"/>
        <v>6.3</v>
      </c>
      <c r="J53" s="158">
        <f t="shared" si="30"/>
        <v>3430.93</v>
      </c>
      <c r="K53" s="191"/>
      <c r="L53" s="16"/>
      <c r="M53" s="16">
        <f t="shared" si="31"/>
        <v>0</v>
      </c>
      <c r="N53" s="158">
        <f t="shared" si="8"/>
        <v>0</v>
      </c>
    </row>
    <row r="54" spans="2:14" ht="30" x14ac:dyDescent="0.25">
      <c r="B54" s="3" t="s">
        <v>302</v>
      </c>
      <c r="C54" s="3" t="s">
        <v>382</v>
      </c>
      <c r="D54" s="56">
        <v>88489</v>
      </c>
      <c r="E54" s="92" t="s">
        <v>145</v>
      </c>
      <c r="F54" s="56" t="s">
        <v>11</v>
      </c>
      <c r="G54" s="19">
        <v>544.59260000000006</v>
      </c>
      <c r="H54" s="16">
        <v>14.77</v>
      </c>
      <c r="I54" s="16">
        <f t="shared" si="29"/>
        <v>18.46</v>
      </c>
      <c r="J54" s="158">
        <f t="shared" si="30"/>
        <v>10053.18</v>
      </c>
      <c r="K54" s="191"/>
      <c r="L54" s="16"/>
      <c r="M54" s="16">
        <f t="shared" si="31"/>
        <v>0</v>
      </c>
      <c r="N54" s="158">
        <f t="shared" si="8"/>
        <v>0</v>
      </c>
    </row>
    <row r="55" spans="2:14" x14ac:dyDescent="0.25">
      <c r="B55" s="13">
        <v>8</v>
      </c>
      <c r="C55" s="13"/>
      <c r="D55" s="13"/>
      <c r="E55" s="7" t="s">
        <v>23</v>
      </c>
      <c r="F55" s="13"/>
      <c r="G55" s="18"/>
      <c r="H55" s="14"/>
      <c r="I55" s="14"/>
      <c r="J55" s="14">
        <f>SUM(J56:J58)</f>
        <v>7421.03</v>
      </c>
      <c r="K55" s="190"/>
      <c r="L55" s="14"/>
      <c r="M55" s="14"/>
      <c r="N55" s="14">
        <f>SUM(N56:N58)</f>
        <v>0</v>
      </c>
    </row>
    <row r="56" spans="2:14" ht="45" x14ac:dyDescent="0.25">
      <c r="B56" s="3" t="s">
        <v>209</v>
      </c>
      <c r="C56" s="3" t="s">
        <v>383</v>
      </c>
      <c r="D56" s="151" t="s">
        <v>436</v>
      </c>
      <c r="E56" s="155" t="s">
        <v>465</v>
      </c>
      <c r="F56" s="151" t="s">
        <v>40</v>
      </c>
      <c r="G56" s="166">
        <v>4</v>
      </c>
      <c r="H56" s="17">
        <v>262.04000000000002</v>
      </c>
      <c r="I56" s="17">
        <f t="shared" ref="I56:I58" si="34">ROUND(H56*1.25,2)</f>
        <v>327.55</v>
      </c>
      <c r="J56" s="158">
        <f t="shared" ref="J56:J58" si="35">ROUND(I56*G56,2)</f>
        <v>1310.2</v>
      </c>
      <c r="K56" s="191"/>
      <c r="L56" s="17"/>
      <c r="M56" s="17">
        <f t="shared" ref="M56" si="36">ROUND(L56*1.25,2)</f>
        <v>0</v>
      </c>
      <c r="N56" s="158">
        <f>ROUND(M56*G56,2)</f>
        <v>0</v>
      </c>
    </row>
    <row r="57" spans="2:14" x14ac:dyDescent="0.25">
      <c r="B57" s="3" t="s">
        <v>389</v>
      </c>
      <c r="C57" s="3" t="s">
        <v>383</v>
      </c>
      <c r="D57" s="3" t="s">
        <v>68</v>
      </c>
      <c r="E57" s="8" t="s">
        <v>69</v>
      </c>
      <c r="F57" s="3" t="s">
        <v>20</v>
      </c>
      <c r="G57" s="20">
        <v>23.76</v>
      </c>
      <c r="H57" s="17">
        <v>77.23</v>
      </c>
      <c r="I57" s="17">
        <f t="shared" si="34"/>
        <v>96.54</v>
      </c>
      <c r="J57" s="158">
        <f t="shared" si="35"/>
        <v>2293.79</v>
      </c>
      <c r="K57" s="191"/>
      <c r="L57" s="17"/>
      <c r="M57" s="17">
        <f t="shared" ref="M57" si="37">ROUND(L57*1.25,2)</f>
        <v>0</v>
      </c>
      <c r="N57" s="158">
        <f t="shared" si="8"/>
        <v>0</v>
      </c>
    </row>
    <row r="58" spans="2:14" ht="30" x14ac:dyDescent="0.25">
      <c r="B58" s="3" t="s">
        <v>390</v>
      </c>
      <c r="C58" s="3" t="s">
        <v>382</v>
      </c>
      <c r="D58" s="151">
        <v>100868</v>
      </c>
      <c r="E58" s="155" t="s">
        <v>408</v>
      </c>
      <c r="F58" s="151" t="s">
        <v>40</v>
      </c>
      <c r="G58" s="166">
        <v>8</v>
      </c>
      <c r="H58" s="165">
        <v>381.7</v>
      </c>
      <c r="I58" s="17">
        <f t="shared" si="34"/>
        <v>477.13</v>
      </c>
      <c r="J58" s="158">
        <f t="shared" si="35"/>
        <v>3817.04</v>
      </c>
      <c r="K58" s="191"/>
      <c r="L58" s="165"/>
      <c r="M58" s="17">
        <f t="shared" ref="M58" si="38">ROUND(L58*1.25,2)</f>
        <v>0</v>
      </c>
      <c r="N58" s="158">
        <f t="shared" si="8"/>
        <v>0</v>
      </c>
    </row>
    <row r="59" spans="2:14" x14ac:dyDescent="0.25">
      <c r="B59" s="13">
        <v>9</v>
      </c>
      <c r="C59" s="13"/>
      <c r="D59" s="13"/>
      <c r="E59" s="7" t="s">
        <v>159</v>
      </c>
      <c r="F59" s="13"/>
      <c r="G59" s="18"/>
      <c r="H59" s="14"/>
      <c r="I59" s="14"/>
      <c r="J59" s="14">
        <f>SUM(J60:J90)</f>
        <v>148836.07</v>
      </c>
      <c r="K59" s="190"/>
      <c r="L59" s="14"/>
      <c r="M59" s="14"/>
      <c r="N59" s="14">
        <f>SUM(N60:N90)</f>
        <v>0</v>
      </c>
    </row>
    <row r="60" spans="2:14" ht="30" x14ac:dyDescent="0.25">
      <c r="B60" s="3" t="s">
        <v>210</v>
      </c>
      <c r="C60" s="3" t="s">
        <v>383</v>
      </c>
      <c r="D60" s="3" t="s">
        <v>337</v>
      </c>
      <c r="E60" s="8" t="s">
        <v>338</v>
      </c>
      <c r="F60" s="3" t="s">
        <v>20</v>
      </c>
      <c r="G60" s="20">
        <v>44.41</v>
      </c>
      <c r="H60" s="17">
        <v>141.88999999999999</v>
      </c>
      <c r="I60" s="17">
        <f t="shared" ref="I60:I80" si="39">ROUND(H60*1.25,2)</f>
        <v>177.36</v>
      </c>
      <c r="J60" s="158">
        <f t="shared" ref="J60:J90" si="40">ROUND(I60*G60,2)</f>
        <v>7876.56</v>
      </c>
      <c r="K60" s="191"/>
      <c r="L60" s="17"/>
      <c r="M60" s="17">
        <f t="shared" ref="M60" si="41">ROUND(L60*1.25,2)</f>
        <v>0</v>
      </c>
      <c r="N60" s="158">
        <f t="shared" si="8"/>
        <v>0</v>
      </c>
    </row>
    <row r="61" spans="2:14" ht="30" x14ac:dyDescent="0.25">
      <c r="B61" s="3" t="s">
        <v>211</v>
      </c>
      <c r="C61" s="3" t="s">
        <v>383</v>
      </c>
      <c r="D61" s="3" t="s">
        <v>339</v>
      </c>
      <c r="E61" s="8" t="s">
        <v>340</v>
      </c>
      <c r="F61" s="3" t="s">
        <v>20</v>
      </c>
      <c r="G61" s="20">
        <v>35.06</v>
      </c>
      <c r="H61" s="17">
        <v>188.36</v>
      </c>
      <c r="I61" s="17">
        <f t="shared" si="39"/>
        <v>235.45</v>
      </c>
      <c r="J61" s="158">
        <f t="shared" si="40"/>
        <v>8254.8799999999992</v>
      </c>
      <c r="K61" s="191"/>
      <c r="L61" s="17"/>
      <c r="M61" s="17">
        <f t="shared" ref="M61:M62" si="42">ROUND(L61*1.25,2)</f>
        <v>0</v>
      </c>
      <c r="N61" s="158">
        <f t="shared" si="8"/>
        <v>0</v>
      </c>
    </row>
    <row r="62" spans="2:14" ht="30" x14ac:dyDescent="0.25">
      <c r="B62" s="3" t="s">
        <v>212</v>
      </c>
      <c r="C62" s="3" t="s">
        <v>383</v>
      </c>
      <c r="D62" s="151" t="s">
        <v>341</v>
      </c>
      <c r="E62" s="155" t="s">
        <v>342</v>
      </c>
      <c r="F62" s="151" t="s">
        <v>20</v>
      </c>
      <c r="G62" s="20">
        <v>61.89</v>
      </c>
      <c r="H62" s="165">
        <v>150.69999999999999</v>
      </c>
      <c r="I62" s="17">
        <f t="shared" si="39"/>
        <v>188.38</v>
      </c>
      <c r="J62" s="158">
        <f t="shared" si="40"/>
        <v>11658.84</v>
      </c>
      <c r="K62" s="191"/>
      <c r="L62" s="165"/>
      <c r="M62" s="17">
        <f t="shared" si="42"/>
        <v>0</v>
      </c>
      <c r="N62" s="158">
        <f t="shared" si="8"/>
        <v>0</v>
      </c>
    </row>
    <row r="63" spans="2:14" ht="30" x14ac:dyDescent="0.25">
      <c r="B63" s="3" t="s">
        <v>213</v>
      </c>
      <c r="C63" s="3" t="s">
        <v>383</v>
      </c>
      <c r="D63" s="151" t="s">
        <v>343</v>
      </c>
      <c r="E63" s="155" t="s">
        <v>344</v>
      </c>
      <c r="F63" s="151" t="s">
        <v>20</v>
      </c>
      <c r="G63" s="20">
        <v>90.16</v>
      </c>
      <c r="H63" s="165">
        <v>46.08</v>
      </c>
      <c r="I63" s="17">
        <f t="shared" si="39"/>
        <v>57.6</v>
      </c>
      <c r="J63" s="158">
        <f t="shared" si="40"/>
        <v>5193.22</v>
      </c>
      <c r="K63" s="191"/>
      <c r="L63" s="165"/>
      <c r="M63" s="17">
        <f t="shared" ref="M63:M64" si="43">ROUND(L63*1.25,2)</f>
        <v>0</v>
      </c>
      <c r="N63" s="158">
        <f t="shared" si="8"/>
        <v>0</v>
      </c>
    </row>
    <row r="64" spans="2:14" ht="30" x14ac:dyDescent="0.25">
      <c r="B64" s="3" t="s">
        <v>214</v>
      </c>
      <c r="C64" s="3" t="s">
        <v>383</v>
      </c>
      <c r="D64" s="176" t="s">
        <v>471</v>
      </c>
      <c r="E64" s="177" t="s">
        <v>472</v>
      </c>
      <c r="F64" s="176" t="s">
        <v>20</v>
      </c>
      <c r="G64" s="166">
        <v>120.65999999999997</v>
      </c>
      <c r="H64" s="165">
        <v>55.04</v>
      </c>
      <c r="I64" s="165">
        <f t="shared" si="39"/>
        <v>68.8</v>
      </c>
      <c r="J64" s="158">
        <f t="shared" si="40"/>
        <v>8301.41</v>
      </c>
      <c r="K64" s="191"/>
      <c r="L64" s="165"/>
      <c r="M64" s="165">
        <f t="shared" si="43"/>
        <v>0</v>
      </c>
      <c r="N64" s="158">
        <f t="shared" si="8"/>
        <v>0</v>
      </c>
    </row>
    <row r="65" spans="2:14" x14ac:dyDescent="0.25">
      <c r="B65" s="3" t="s">
        <v>215</v>
      </c>
      <c r="C65" s="3" t="s">
        <v>383</v>
      </c>
      <c r="D65" s="3" t="s">
        <v>345</v>
      </c>
      <c r="E65" s="8" t="s">
        <v>346</v>
      </c>
      <c r="F65" s="3" t="s">
        <v>13</v>
      </c>
      <c r="G65" s="20">
        <v>4</v>
      </c>
      <c r="H65" s="17">
        <v>23.43</v>
      </c>
      <c r="I65" s="165">
        <f t="shared" si="39"/>
        <v>29.29</v>
      </c>
      <c r="J65" s="158">
        <f t="shared" si="40"/>
        <v>117.16</v>
      </c>
      <c r="K65" s="191"/>
      <c r="L65" s="17"/>
      <c r="M65" s="165">
        <f t="shared" ref="M65" si="44">ROUND(L65*1.25,2)</f>
        <v>0</v>
      </c>
      <c r="N65" s="158">
        <f t="shared" si="8"/>
        <v>0</v>
      </c>
    </row>
    <row r="66" spans="2:14" ht="30" x14ac:dyDescent="0.25">
      <c r="B66" s="3" t="s">
        <v>216</v>
      </c>
      <c r="C66" s="3" t="s">
        <v>382</v>
      </c>
      <c r="D66" s="169">
        <v>98307</v>
      </c>
      <c r="E66" s="168" t="s">
        <v>347</v>
      </c>
      <c r="F66" s="169" t="s">
        <v>13</v>
      </c>
      <c r="G66" s="166">
        <v>31</v>
      </c>
      <c r="H66" s="165">
        <v>53</v>
      </c>
      <c r="I66" s="165">
        <f t="shared" si="39"/>
        <v>66.25</v>
      </c>
      <c r="J66" s="158">
        <f t="shared" si="40"/>
        <v>2053.75</v>
      </c>
      <c r="K66" s="191"/>
      <c r="L66" s="165"/>
      <c r="M66" s="165">
        <f t="shared" ref="M66" si="45">ROUND(L66*1.25,2)</f>
        <v>0</v>
      </c>
      <c r="N66" s="158">
        <f t="shared" si="8"/>
        <v>0</v>
      </c>
    </row>
    <row r="67" spans="2:14" ht="30" x14ac:dyDescent="0.25">
      <c r="B67" s="3" t="s">
        <v>217</v>
      </c>
      <c r="C67" s="3" t="s">
        <v>382</v>
      </c>
      <c r="D67" s="3">
        <v>90447</v>
      </c>
      <c r="E67" s="8" t="s">
        <v>154</v>
      </c>
      <c r="F67" s="3" t="s">
        <v>20</v>
      </c>
      <c r="G67" s="20">
        <v>218.93</v>
      </c>
      <c r="H67" s="17">
        <v>12.55</v>
      </c>
      <c r="I67" s="17">
        <f t="shared" si="39"/>
        <v>15.69</v>
      </c>
      <c r="J67" s="158">
        <f t="shared" si="40"/>
        <v>3435.01</v>
      </c>
      <c r="K67" s="191"/>
      <c r="L67" s="17"/>
      <c r="M67" s="17">
        <f t="shared" ref="M67:M68" si="46">ROUND(L67*1.25,2)</f>
        <v>0</v>
      </c>
      <c r="N67" s="158">
        <f t="shared" si="8"/>
        <v>0</v>
      </c>
    </row>
    <row r="68" spans="2:14" ht="30" x14ac:dyDescent="0.25">
      <c r="B68" s="3" t="s">
        <v>218</v>
      </c>
      <c r="C68" s="3" t="s">
        <v>382</v>
      </c>
      <c r="D68" s="3">
        <v>90456</v>
      </c>
      <c r="E68" s="8" t="s">
        <v>155</v>
      </c>
      <c r="F68" s="3" t="s">
        <v>13</v>
      </c>
      <c r="G68" s="20">
        <v>162</v>
      </c>
      <c r="H68" s="17">
        <v>8.31</v>
      </c>
      <c r="I68" s="17">
        <f t="shared" si="39"/>
        <v>10.39</v>
      </c>
      <c r="J68" s="158">
        <f t="shared" si="40"/>
        <v>1683.18</v>
      </c>
      <c r="K68" s="191"/>
      <c r="L68" s="17"/>
      <c r="M68" s="17">
        <f t="shared" si="46"/>
        <v>0</v>
      </c>
      <c r="N68" s="158">
        <f t="shared" si="8"/>
        <v>0</v>
      </c>
    </row>
    <row r="69" spans="2:14" ht="45" x14ac:dyDescent="0.25">
      <c r="B69" s="3" t="s">
        <v>219</v>
      </c>
      <c r="C69" s="3" t="s">
        <v>382</v>
      </c>
      <c r="D69" s="3">
        <v>90466</v>
      </c>
      <c r="E69" s="8" t="s">
        <v>156</v>
      </c>
      <c r="F69" s="3" t="s">
        <v>20</v>
      </c>
      <c r="G69" s="20">
        <v>218.93</v>
      </c>
      <c r="H69" s="17">
        <v>19.78</v>
      </c>
      <c r="I69" s="17">
        <f t="shared" si="39"/>
        <v>24.73</v>
      </c>
      <c r="J69" s="158">
        <f t="shared" si="40"/>
        <v>5414.14</v>
      </c>
      <c r="K69" s="191"/>
      <c r="L69" s="17"/>
      <c r="M69" s="17">
        <f t="shared" ref="M69:M70" si="47">ROUND(L69*1.25,2)</f>
        <v>0</v>
      </c>
      <c r="N69" s="158">
        <f t="shared" si="8"/>
        <v>0</v>
      </c>
    </row>
    <row r="70" spans="2:14" ht="30" x14ac:dyDescent="0.25">
      <c r="B70" s="3" t="s">
        <v>220</v>
      </c>
      <c r="C70" s="3" t="s">
        <v>382</v>
      </c>
      <c r="D70" s="3">
        <v>91940</v>
      </c>
      <c r="E70" s="8" t="s">
        <v>157</v>
      </c>
      <c r="F70" s="3" t="s">
        <v>13</v>
      </c>
      <c r="G70" s="20">
        <v>162</v>
      </c>
      <c r="H70" s="17">
        <v>24.76</v>
      </c>
      <c r="I70" s="17">
        <f t="shared" si="39"/>
        <v>30.95</v>
      </c>
      <c r="J70" s="158">
        <f t="shared" si="40"/>
        <v>5013.8999999999996</v>
      </c>
      <c r="K70" s="191"/>
      <c r="L70" s="17"/>
      <c r="M70" s="17">
        <f t="shared" si="47"/>
        <v>0</v>
      </c>
      <c r="N70" s="158">
        <f t="shared" si="8"/>
        <v>0</v>
      </c>
    </row>
    <row r="71" spans="2:14" ht="30" x14ac:dyDescent="0.25">
      <c r="B71" s="3" t="s">
        <v>221</v>
      </c>
      <c r="C71" s="3" t="s">
        <v>382</v>
      </c>
      <c r="D71" s="151">
        <v>91942</v>
      </c>
      <c r="E71" s="155" t="s">
        <v>372</v>
      </c>
      <c r="F71" s="3" t="s">
        <v>13</v>
      </c>
      <c r="G71" s="166">
        <v>6</v>
      </c>
      <c r="H71" s="165">
        <v>48.13</v>
      </c>
      <c r="I71" s="17">
        <f t="shared" si="39"/>
        <v>60.16</v>
      </c>
      <c r="J71" s="158">
        <f t="shared" si="40"/>
        <v>360.96</v>
      </c>
      <c r="K71" s="191"/>
      <c r="L71" s="165"/>
      <c r="M71" s="17">
        <f t="shared" ref="M71" si="48">ROUND(L71*1.25,2)</f>
        <v>0</v>
      </c>
      <c r="N71" s="158">
        <f t="shared" si="8"/>
        <v>0</v>
      </c>
    </row>
    <row r="72" spans="2:14" ht="45" x14ac:dyDescent="0.25">
      <c r="B72" s="3" t="s">
        <v>222</v>
      </c>
      <c r="C72" s="3" t="s">
        <v>382</v>
      </c>
      <c r="D72" s="3">
        <v>91855</v>
      </c>
      <c r="E72" s="8" t="s">
        <v>158</v>
      </c>
      <c r="F72" s="3" t="s">
        <v>20</v>
      </c>
      <c r="G72" s="20">
        <v>218.93</v>
      </c>
      <c r="H72" s="17">
        <v>13.8</v>
      </c>
      <c r="I72" s="17">
        <f t="shared" si="39"/>
        <v>17.25</v>
      </c>
      <c r="J72" s="158">
        <f t="shared" si="40"/>
        <v>3776.54</v>
      </c>
      <c r="K72" s="191"/>
      <c r="L72" s="17"/>
      <c r="M72" s="17">
        <f t="shared" ref="M72:M73" si="49">ROUND(L72*1.25,2)</f>
        <v>0</v>
      </c>
      <c r="N72" s="158">
        <f t="shared" si="8"/>
        <v>0</v>
      </c>
    </row>
    <row r="73" spans="2:14" ht="45" x14ac:dyDescent="0.25">
      <c r="B73" s="3" t="s">
        <v>223</v>
      </c>
      <c r="C73" s="3" t="s">
        <v>382</v>
      </c>
      <c r="D73" s="151">
        <v>97605</v>
      </c>
      <c r="E73" s="155" t="s">
        <v>332</v>
      </c>
      <c r="F73" s="151" t="s">
        <v>333</v>
      </c>
      <c r="G73" s="166">
        <v>8</v>
      </c>
      <c r="H73" s="165">
        <v>90.07</v>
      </c>
      <c r="I73" s="165">
        <f t="shared" si="39"/>
        <v>112.59</v>
      </c>
      <c r="J73" s="158">
        <f t="shared" si="40"/>
        <v>900.72</v>
      </c>
      <c r="K73" s="191"/>
      <c r="L73" s="165"/>
      <c r="M73" s="165">
        <f t="shared" si="49"/>
        <v>0</v>
      </c>
      <c r="N73" s="158">
        <f t="shared" si="8"/>
        <v>0</v>
      </c>
    </row>
    <row r="74" spans="2:14" x14ac:dyDescent="0.25">
      <c r="B74" s="3" t="s">
        <v>224</v>
      </c>
      <c r="C74" s="3" t="s">
        <v>336</v>
      </c>
      <c r="D74" s="167" t="s">
        <v>334</v>
      </c>
      <c r="E74" s="93" t="s">
        <v>335</v>
      </c>
      <c r="F74" s="59" t="s">
        <v>13</v>
      </c>
      <c r="G74" s="20">
        <v>31</v>
      </c>
      <c r="H74" s="17">
        <v>54.06</v>
      </c>
      <c r="I74" s="17">
        <f t="shared" si="39"/>
        <v>67.58</v>
      </c>
      <c r="J74" s="158">
        <f t="shared" si="40"/>
        <v>2094.98</v>
      </c>
      <c r="K74" s="191"/>
      <c r="L74" s="17"/>
      <c r="M74" s="17">
        <f t="shared" ref="M74" si="50">ROUND(L74*1.25,2)</f>
        <v>0</v>
      </c>
      <c r="N74" s="158">
        <f t="shared" si="8"/>
        <v>0</v>
      </c>
    </row>
    <row r="75" spans="2:14" ht="45" x14ac:dyDescent="0.25">
      <c r="B75" s="3" t="s">
        <v>225</v>
      </c>
      <c r="C75" s="3" t="s">
        <v>383</v>
      </c>
      <c r="D75" s="3" t="s">
        <v>171</v>
      </c>
      <c r="E75" s="8" t="s">
        <v>172</v>
      </c>
      <c r="F75" s="3" t="s">
        <v>13</v>
      </c>
      <c r="G75" s="20">
        <v>8</v>
      </c>
      <c r="H75" s="17">
        <v>290.7</v>
      </c>
      <c r="I75" s="17">
        <f t="shared" si="39"/>
        <v>363.38</v>
      </c>
      <c r="J75" s="158">
        <f t="shared" si="40"/>
        <v>2907.04</v>
      </c>
      <c r="K75" s="191"/>
      <c r="L75" s="17"/>
      <c r="M75" s="17">
        <f t="shared" ref="M75:M76" si="51">ROUND(L75*1.25,2)</f>
        <v>0</v>
      </c>
      <c r="N75" s="158">
        <f t="shared" si="8"/>
        <v>0</v>
      </c>
    </row>
    <row r="76" spans="2:14" ht="30" x14ac:dyDescent="0.25">
      <c r="B76" s="3" t="s">
        <v>226</v>
      </c>
      <c r="C76" s="3" t="s">
        <v>382</v>
      </c>
      <c r="D76" s="3">
        <v>97599</v>
      </c>
      <c r="E76" s="8" t="s">
        <v>173</v>
      </c>
      <c r="F76" s="3" t="s">
        <v>13</v>
      </c>
      <c r="G76" s="20">
        <v>5</v>
      </c>
      <c r="H76" s="17">
        <v>20.91</v>
      </c>
      <c r="I76" s="17">
        <f t="shared" si="39"/>
        <v>26.14</v>
      </c>
      <c r="J76" s="158">
        <f t="shared" si="40"/>
        <v>130.69999999999999</v>
      </c>
      <c r="K76" s="191"/>
      <c r="L76" s="17"/>
      <c r="M76" s="17">
        <f t="shared" si="51"/>
        <v>0</v>
      </c>
      <c r="N76" s="158">
        <f t="shared" si="8"/>
        <v>0</v>
      </c>
    </row>
    <row r="77" spans="2:14" ht="30" x14ac:dyDescent="0.25">
      <c r="B77" s="3" t="s">
        <v>227</v>
      </c>
      <c r="C77" s="3" t="s">
        <v>383</v>
      </c>
      <c r="D77" s="151" t="s">
        <v>370</v>
      </c>
      <c r="E77" s="155" t="s">
        <v>371</v>
      </c>
      <c r="F77" s="3" t="s">
        <v>13</v>
      </c>
      <c r="G77" s="166">
        <v>4</v>
      </c>
      <c r="H77" s="165">
        <v>68.739999999999995</v>
      </c>
      <c r="I77" s="17">
        <f t="shared" si="39"/>
        <v>85.93</v>
      </c>
      <c r="J77" s="158">
        <f t="shared" si="40"/>
        <v>343.72</v>
      </c>
      <c r="K77" s="191"/>
      <c r="L77" s="165"/>
      <c r="M77" s="17">
        <f t="shared" ref="M77" si="52">ROUND(L77*1.25,2)</f>
        <v>0</v>
      </c>
      <c r="N77" s="158">
        <f t="shared" si="8"/>
        <v>0</v>
      </c>
    </row>
    <row r="78" spans="2:14" ht="30" x14ac:dyDescent="0.25">
      <c r="B78" s="3" t="s">
        <v>228</v>
      </c>
      <c r="C78" s="3" t="s">
        <v>382</v>
      </c>
      <c r="D78" s="3">
        <v>91953</v>
      </c>
      <c r="E78" s="8" t="s">
        <v>174</v>
      </c>
      <c r="F78" s="3" t="s">
        <v>13</v>
      </c>
      <c r="G78" s="20">
        <v>24</v>
      </c>
      <c r="H78" s="17">
        <v>39.42</v>
      </c>
      <c r="I78" s="17">
        <f t="shared" si="39"/>
        <v>49.28</v>
      </c>
      <c r="J78" s="158">
        <f t="shared" si="40"/>
        <v>1182.72</v>
      </c>
      <c r="K78" s="191"/>
      <c r="L78" s="17"/>
      <c r="M78" s="17">
        <f t="shared" ref="M78:M85" si="53">ROUND(L78*1.25,2)</f>
        <v>0</v>
      </c>
      <c r="N78" s="158">
        <f t="shared" si="8"/>
        <v>0</v>
      </c>
    </row>
    <row r="79" spans="2:14" ht="30" x14ac:dyDescent="0.25">
      <c r="B79" s="3" t="s">
        <v>281</v>
      </c>
      <c r="C79" s="3" t="s">
        <v>382</v>
      </c>
      <c r="D79" s="151">
        <v>91959</v>
      </c>
      <c r="E79" s="155" t="s">
        <v>331</v>
      </c>
      <c r="F79" s="3" t="s">
        <v>13</v>
      </c>
      <c r="G79" s="20">
        <v>4</v>
      </c>
      <c r="H79" s="165">
        <v>59.63</v>
      </c>
      <c r="I79" s="165">
        <f t="shared" si="39"/>
        <v>74.540000000000006</v>
      </c>
      <c r="J79" s="158">
        <f t="shared" si="40"/>
        <v>298.16000000000003</v>
      </c>
      <c r="K79" s="191"/>
      <c r="L79" s="165"/>
      <c r="M79" s="165">
        <f t="shared" si="53"/>
        <v>0</v>
      </c>
      <c r="N79" s="158">
        <f t="shared" si="8"/>
        <v>0</v>
      </c>
    </row>
    <row r="80" spans="2:14" ht="30" x14ac:dyDescent="0.25">
      <c r="B80" s="3" t="s">
        <v>229</v>
      </c>
      <c r="C80" s="3" t="s">
        <v>382</v>
      </c>
      <c r="D80" s="3">
        <v>91955</v>
      </c>
      <c r="E80" s="8" t="s">
        <v>330</v>
      </c>
      <c r="F80" s="3" t="s">
        <v>13</v>
      </c>
      <c r="G80" s="20">
        <v>6</v>
      </c>
      <c r="H80" s="17">
        <v>48.11</v>
      </c>
      <c r="I80" s="17">
        <f t="shared" si="39"/>
        <v>60.14</v>
      </c>
      <c r="J80" s="158">
        <f t="shared" si="40"/>
        <v>360.84</v>
      </c>
      <c r="K80" s="191"/>
      <c r="L80" s="17"/>
      <c r="M80" s="17">
        <f t="shared" ref="M80" si="54">ROUND(L80*1.25,2)</f>
        <v>0</v>
      </c>
      <c r="N80" s="158">
        <f t="shared" ref="N80:N90" si="55">ROUND(M80*G80,2)</f>
        <v>0</v>
      </c>
    </row>
    <row r="81" spans="2:14" ht="45" x14ac:dyDescent="0.25">
      <c r="B81" s="3" t="s">
        <v>230</v>
      </c>
      <c r="C81" s="3" t="s">
        <v>382</v>
      </c>
      <c r="D81" s="3">
        <v>91997</v>
      </c>
      <c r="E81" s="8" t="s">
        <v>176</v>
      </c>
      <c r="F81" s="3" t="s">
        <v>13</v>
      </c>
      <c r="G81" s="20">
        <v>26</v>
      </c>
      <c r="H81" s="17">
        <v>49.21</v>
      </c>
      <c r="I81" s="17">
        <f>ROUND(H81*1.25,2)</f>
        <v>61.51</v>
      </c>
      <c r="J81" s="158">
        <f t="shared" si="40"/>
        <v>1599.26</v>
      </c>
      <c r="K81" s="191"/>
      <c r="L81" s="17"/>
      <c r="M81" s="17">
        <f>ROUND(L81*1.25,2)</f>
        <v>0</v>
      </c>
      <c r="N81" s="158">
        <f t="shared" si="55"/>
        <v>0</v>
      </c>
    </row>
    <row r="82" spans="2:14" ht="45" x14ac:dyDescent="0.25">
      <c r="B82" s="3" t="s">
        <v>290</v>
      </c>
      <c r="C82" s="3" t="s">
        <v>382</v>
      </c>
      <c r="D82" s="56">
        <v>91993</v>
      </c>
      <c r="E82" s="92" t="s">
        <v>175</v>
      </c>
      <c r="F82" s="56" t="s">
        <v>13</v>
      </c>
      <c r="G82" s="20">
        <v>39</v>
      </c>
      <c r="H82" s="17">
        <v>64.14</v>
      </c>
      <c r="I82" s="17">
        <f t="shared" ref="I82:I83" si="56">ROUND(H82*1.25,2)</f>
        <v>80.180000000000007</v>
      </c>
      <c r="J82" s="158">
        <f t="shared" si="40"/>
        <v>3127.02</v>
      </c>
      <c r="K82" s="191"/>
      <c r="L82" s="17"/>
      <c r="M82" s="17">
        <f t="shared" si="53"/>
        <v>0</v>
      </c>
      <c r="N82" s="158">
        <f t="shared" si="55"/>
        <v>0</v>
      </c>
    </row>
    <row r="83" spans="2:14" ht="45" x14ac:dyDescent="0.25">
      <c r="B83" s="3" t="s">
        <v>291</v>
      </c>
      <c r="C83" s="3" t="s">
        <v>382</v>
      </c>
      <c r="D83" s="56">
        <v>92001</v>
      </c>
      <c r="E83" s="92" t="s">
        <v>177</v>
      </c>
      <c r="F83" s="56" t="s">
        <v>13</v>
      </c>
      <c r="G83" s="20">
        <v>17</v>
      </c>
      <c r="H83" s="17">
        <v>43.44</v>
      </c>
      <c r="I83" s="17">
        <f t="shared" si="56"/>
        <v>54.3</v>
      </c>
      <c r="J83" s="158">
        <f t="shared" si="40"/>
        <v>923.1</v>
      </c>
      <c r="K83" s="191"/>
      <c r="L83" s="17"/>
      <c r="M83" s="17">
        <f t="shared" si="53"/>
        <v>0</v>
      </c>
      <c r="N83" s="158">
        <f t="shared" si="55"/>
        <v>0</v>
      </c>
    </row>
    <row r="84" spans="2:14" ht="45" x14ac:dyDescent="0.25">
      <c r="B84" s="3" t="s">
        <v>292</v>
      </c>
      <c r="C84" s="3" t="s">
        <v>382</v>
      </c>
      <c r="D84" s="56">
        <v>91945</v>
      </c>
      <c r="E84" s="92" t="s">
        <v>178</v>
      </c>
      <c r="F84" s="56" t="s">
        <v>13</v>
      </c>
      <c r="G84" s="20">
        <v>4</v>
      </c>
      <c r="H84" s="17">
        <v>18.97</v>
      </c>
      <c r="I84" s="17">
        <f>ROUND(H84*1.25,2)</f>
        <v>23.71</v>
      </c>
      <c r="J84" s="158">
        <f t="shared" si="40"/>
        <v>94.84</v>
      </c>
      <c r="K84" s="191"/>
      <c r="L84" s="17"/>
      <c r="M84" s="17">
        <f>ROUND(L84*1.25,2)</f>
        <v>0</v>
      </c>
      <c r="N84" s="158">
        <f t="shared" si="55"/>
        <v>0</v>
      </c>
    </row>
    <row r="85" spans="2:14" x14ac:dyDescent="0.25">
      <c r="B85" s="3" t="s">
        <v>293</v>
      </c>
      <c r="C85" s="3" t="s">
        <v>383</v>
      </c>
      <c r="D85" s="3" t="s">
        <v>179</v>
      </c>
      <c r="E85" s="8" t="s">
        <v>180</v>
      </c>
      <c r="F85" s="56" t="s">
        <v>13</v>
      </c>
      <c r="G85" s="20">
        <v>2</v>
      </c>
      <c r="H85" s="17">
        <v>407.67</v>
      </c>
      <c r="I85" s="17">
        <f t="shared" ref="I85:I90" si="57">ROUND(H85*1.25,2)</f>
        <v>509.59</v>
      </c>
      <c r="J85" s="158">
        <f t="shared" si="40"/>
        <v>1019.18</v>
      </c>
      <c r="K85" s="191"/>
      <c r="L85" s="17"/>
      <c r="M85" s="17">
        <f t="shared" si="53"/>
        <v>0</v>
      </c>
      <c r="N85" s="158">
        <f t="shared" si="55"/>
        <v>0</v>
      </c>
    </row>
    <row r="86" spans="2:14" ht="45" x14ac:dyDescent="0.25">
      <c r="B86" s="3" t="s">
        <v>294</v>
      </c>
      <c r="C86" s="3" t="s">
        <v>382</v>
      </c>
      <c r="D86" s="98">
        <v>91926</v>
      </c>
      <c r="E86" s="99" t="s">
        <v>254</v>
      </c>
      <c r="F86" s="163" t="s">
        <v>20</v>
      </c>
      <c r="G86" s="100">
        <v>6700.99</v>
      </c>
      <c r="H86" s="101">
        <v>5.24</v>
      </c>
      <c r="I86" s="101">
        <f t="shared" si="57"/>
        <v>6.55</v>
      </c>
      <c r="J86" s="158">
        <f t="shared" si="40"/>
        <v>43891.48</v>
      </c>
      <c r="K86" s="191"/>
      <c r="L86" s="101"/>
      <c r="M86" s="101">
        <f t="shared" ref="M86:M90" si="58">ROUND(L86*1.25,2)</f>
        <v>0</v>
      </c>
      <c r="N86" s="158">
        <f t="shared" si="55"/>
        <v>0</v>
      </c>
    </row>
    <row r="87" spans="2:14" ht="45" x14ac:dyDescent="0.25">
      <c r="B87" s="3" t="s">
        <v>295</v>
      </c>
      <c r="C87" s="3" t="s">
        <v>382</v>
      </c>
      <c r="D87" s="98">
        <v>91928</v>
      </c>
      <c r="E87" s="99" t="s">
        <v>255</v>
      </c>
      <c r="F87" s="163" t="s">
        <v>20</v>
      </c>
      <c r="G87" s="100">
        <v>1960.9200000000003</v>
      </c>
      <c r="H87" s="101">
        <v>7.97</v>
      </c>
      <c r="I87" s="101">
        <f t="shared" si="57"/>
        <v>9.9600000000000009</v>
      </c>
      <c r="J87" s="158">
        <f t="shared" si="40"/>
        <v>19530.759999999998</v>
      </c>
      <c r="K87" s="191"/>
      <c r="L87" s="101"/>
      <c r="M87" s="101">
        <f t="shared" si="58"/>
        <v>0</v>
      </c>
      <c r="N87" s="158">
        <f t="shared" si="55"/>
        <v>0</v>
      </c>
    </row>
    <row r="88" spans="2:14" ht="45" x14ac:dyDescent="0.25">
      <c r="B88" s="3" t="s">
        <v>296</v>
      </c>
      <c r="C88" s="3" t="s">
        <v>382</v>
      </c>
      <c r="D88" s="98">
        <v>91930</v>
      </c>
      <c r="E88" s="99" t="s">
        <v>256</v>
      </c>
      <c r="F88" s="163" t="s">
        <v>20</v>
      </c>
      <c r="G88" s="100">
        <v>253.47000000000003</v>
      </c>
      <c r="H88" s="101">
        <v>11.05</v>
      </c>
      <c r="I88" s="101">
        <f t="shared" si="57"/>
        <v>13.81</v>
      </c>
      <c r="J88" s="158">
        <f t="shared" si="40"/>
        <v>3500.42</v>
      </c>
      <c r="K88" s="191"/>
      <c r="L88" s="101"/>
      <c r="M88" s="101">
        <f t="shared" si="58"/>
        <v>0</v>
      </c>
      <c r="N88" s="158">
        <f t="shared" si="55"/>
        <v>0</v>
      </c>
    </row>
    <row r="89" spans="2:14" ht="30" x14ac:dyDescent="0.25">
      <c r="B89" s="3" t="s">
        <v>297</v>
      </c>
      <c r="C89" s="3" t="s">
        <v>382</v>
      </c>
      <c r="D89" s="98">
        <v>98297</v>
      </c>
      <c r="E89" s="99" t="s">
        <v>257</v>
      </c>
      <c r="F89" s="163" t="s">
        <v>20</v>
      </c>
      <c r="G89" s="100">
        <v>270.67</v>
      </c>
      <c r="H89" s="101">
        <v>9.34</v>
      </c>
      <c r="I89" s="101">
        <f t="shared" si="57"/>
        <v>11.68</v>
      </c>
      <c r="J89" s="158">
        <f t="shared" si="40"/>
        <v>3161.43</v>
      </c>
      <c r="K89" s="191"/>
      <c r="L89" s="101"/>
      <c r="M89" s="101">
        <f t="shared" si="58"/>
        <v>0</v>
      </c>
      <c r="N89" s="158">
        <f t="shared" si="55"/>
        <v>0</v>
      </c>
    </row>
    <row r="90" spans="2:14" x14ac:dyDescent="0.25">
      <c r="B90" s="3" t="s">
        <v>298</v>
      </c>
      <c r="C90" s="3" t="s">
        <v>382</v>
      </c>
      <c r="D90" s="98">
        <v>98300</v>
      </c>
      <c r="E90" s="99" t="s">
        <v>258</v>
      </c>
      <c r="F90" s="163" t="s">
        <v>20</v>
      </c>
      <c r="G90" s="100">
        <v>63.78</v>
      </c>
      <c r="H90" s="101">
        <v>7.9</v>
      </c>
      <c r="I90" s="101">
        <f t="shared" si="57"/>
        <v>9.8800000000000008</v>
      </c>
      <c r="J90" s="158">
        <f t="shared" si="40"/>
        <v>630.15</v>
      </c>
      <c r="K90" s="191"/>
      <c r="L90" s="101"/>
      <c r="M90" s="101">
        <f t="shared" si="58"/>
        <v>0</v>
      </c>
      <c r="N90" s="158">
        <f t="shared" si="55"/>
        <v>0</v>
      </c>
    </row>
    <row r="91" spans="2:14" x14ac:dyDescent="0.25">
      <c r="B91" s="13">
        <v>10</v>
      </c>
      <c r="C91" s="13"/>
      <c r="D91" s="13"/>
      <c r="E91" s="7" t="s">
        <v>24</v>
      </c>
      <c r="F91" s="13"/>
      <c r="G91" s="18"/>
      <c r="H91" s="14"/>
      <c r="I91" s="14"/>
      <c r="J91" s="14">
        <f>SUM(J92:J130)</f>
        <v>35582.520000000004</v>
      </c>
      <c r="K91" s="190"/>
      <c r="L91" s="14"/>
      <c r="M91" s="14"/>
      <c r="N91" s="14">
        <f>SUM(N92:N130)</f>
        <v>0</v>
      </c>
    </row>
    <row r="92" spans="2:14" ht="45" x14ac:dyDescent="0.25">
      <c r="B92" s="3" t="s">
        <v>231</v>
      </c>
      <c r="C92" s="3" t="s">
        <v>382</v>
      </c>
      <c r="D92" s="3">
        <v>90443</v>
      </c>
      <c r="E92" s="8" t="s">
        <v>237</v>
      </c>
      <c r="F92" s="3" t="s">
        <v>20</v>
      </c>
      <c r="G92" s="19">
        <v>52.14</v>
      </c>
      <c r="H92" s="16">
        <v>11.06</v>
      </c>
      <c r="I92" s="16">
        <f t="shared" ref="I92:I129" si="59">ROUND(H92*1.25,2)</f>
        <v>13.83</v>
      </c>
      <c r="J92" s="158">
        <f t="shared" ref="J92:J129" si="60">ROUND(I92*G92,2)</f>
        <v>721.1</v>
      </c>
      <c r="K92" s="191"/>
      <c r="L92" s="16"/>
      <c r="M92" s="16">
        <f t="shared" ref="M92:M95" si="61">ROUND(L92*1.25,2)</f>
        <v>0</v>
      </c>
      <c r="N92" s="158">
        <f t="shared" ref="N92:N126" si="62">ROUND(M92*G92,2)</f>
        <v>0</v>
      </c>
    </row>
    <row r="93" spans="2:14" ht="45" x14ac:dyDescent="0.25">
      <c r="B93" s="3" t="s">
        <v>232</v>
      </c>
      <c r="C93" s="3" t="s">
        <v>382</v>
      </c>
      <c r="D93" s="3">
        <v>91222</v>
      </c>
      <c r="E93" s="8" t="s">
        <v>238</v>
      </c>
      <c r="F93" s="3" t="s">
        <v>20</v>
      </c>
      <c r="G93" s="19">
        <v>5</v>
      </c>
      <c r="H93" s="16">
        <v>12.3</v>
      </c>
      <c r="I93" s="16">
        <f t="shared" si="59"/>
        <v>15.38</v>
      </c>
      <c r="J93" s="158">
        <f t="shared" si="60"/>
        <v>76.900000000000006</v>
      </c>
      <c r="K93" s="191"/>
      <c r="L93" s="16"/>
      <c r="M93" s="16">
        <f t="shared" si="61"/>
        <v>0</v>
      </c>
      <c r="N93" s="158">
        <f t="shared" si="62"/>
        <v>0</v>
      </c>
    </row>
    <row r="94" spans="2:14" ht="45" x14ac:dyDescent="0.25">
      <c r="B94" s="3" t="s">
        <v>233</v>
      </c>
      <c r="C94" s="3" t="s">
        <v>382</v>
      </c>
      <c r="D94" s="3">
        <v>90445</v>
      </c>
      <c r="E94" s="8" t="s">
        <v>239</v>
      </c>
      <c r="F94" s="3" t="s">
        <v>20</v>
      </c>
      <c r="G94" s="19">
        <v>43.75</v>
      </c>
      <c r="H94" s="16">
        <v>20.9</v>
      </c>
      <c r="I94" s="16">
        <f t="shared" si="59"/>
        <v>26.13</v>
      </c>
      <c r="J94" s="158">
        <f t="shared" si="60"/>
        <v>1143.19</v>
      </c>
      <c r="K94" s="191"/>
      <c r="L94" s="16"/>
      <c r="M94" s="16">
        <f t="shared" si="61"/>
        <v>0</v>
      </c>
      <c r="N94" s="158">
        <f t="shared" si="62"/>
        <v>0</v>
      </c>
    </row>
    <row r="95" spans="2:14" ht="45" x14ac:dyDescent="0.25">
      <c r="B95" s="3" t="s">
        <v>440</v>
      </c>
      <c r="C95" s="3" t="s">
        <v>382</v>
      </c>
      <c r="D95" s="3">
        <v>90446</v>
      </c>
      <c r="E95" s="8" t="s">
        <v>240</v>
      </c>
      <c r="F95" s="3" t="s">
        <v>20</v>
      </c>
      <c r="G95" s="19">
        <v>44.7</v>
      </c>
      <c r="H95" s="16">
        <v>27.75</v>
      </c>
      <c r="I95" s="16">
        <f t="shared" si="59"/>
        <v>34.69</v>
      </c>
      <c r="J95" s="158">
        <f t="shared" si="60"/>
        <v>1550.64</v>
      </c>
      <c r="K95" s="191"/>
      <c r="L95" s="16"/>
      <c r="M95" s="16">
        <f t="shared" si="61"/>
        <v>0</v>
      </c>
      <c r="N95" s="158">
        <f t="shared" si="62"/>
        <v>0</v>
      </c>
    </row>
    <row r="96" spans="2:14" ht="45" x14ac:dyDescent="0.25">
      <c r="B96" s="3" t="s">
        <v>391</v>
      </c>
      <c r="C96" s="3" t="s">
        <v>382</v>
      </c>
      <c r="D96" s="3">
        <v>90466</v>
      </c>
      <c r="E96" s="8" t="s">
        <v>156</v>
      </c>
      <c r="F96" s="3" t="s">
        <v>20</v>
      </c>
      <c r="G96" s="19">
        <v>52.14</v>
      </c>
      <c r="H96" s="16">
        <v>19.78</v>
      </c>
      <c r="I96" s="16">
        <f t="shared" si="59"/>
        <v>24.73</v>
      </c>
      <c r="J96" s="158">
        <f t="shared" si="60"/>
        <v>1289.42</v>
      </c>
      <c r="K96" s="191"/>
      <c r="L96" s="16"/>
      <c r="M96" s="16">
        <f t="shared" ref="M96:M100" si="63">ROUND(L96*1.25,2)</f>
        <v>0</v>
      </c>
      <c r="N96" s="158">
        <f t="shared" si="62"/>
        <v>0</v>
      </c>
    </row>
    <row r="97" spans="2:14" ht="60" x14ac:dyDescent="0.25">
      <c r="B97" s="3" t="s">
        <v>234</v>
      </c>
      <c r="C97" s="3" t="s">
        <v>382</v>
      </c>
      <c r="D97" s="3">
        <v>90467</v>
      </c>
      <c r="E97" s="8" t="s">
        <v>241</v>
      </c>
      <c r="F97" s="3" t="s">
        <v>20</v>
      </c>
      <c r="G97" s="19">
        <v>5</v>
      </c>
      <c r="H97" s="16">
        <v>29.66</v>
      </c>
      <c r="I97" s="16">
        <f t="shared" si="59"/>
        <v>37.08</v>
      </c>
      <c r="J97" s="158">
        <f t="shared" si="60"/>
        <v>185.4</v>
      </c>
      <c r="K97" s="191"/>
      <c r="L97" s="16"/>
      <c r="M97" s="16">
        <f t="shared" si="63"/>
        <v>0</v>
      </c>
      <c r="N97" s="158">
        <f t="shared" si="62"/>
        <v>0</v>
      </c>
    </row>
    <row r="98" spans="2:14" ht="60" x14ac:dyDescent="0.25">
      <c r="B98" s="3" t="s">
        <v>392</v>
      </c>
      <c r="C98" s="3" t="s">
        <v>382</v>
      </c>
      <c r="D98" s="3">
        <v>90469</v>
      </c>
      <c r="E98" s="8" t="s">
        <v>242</v>
      </c>
      <c r="F98" s="3" t="s">
        <v>20</v>
      </c>
      <c r="G98" s="19">
        <v>43.75</v>
      </c>
      <c r="H98" s="16">
        <v>13.59</v>
      </c>
      <c r="I98" s="16">
        <f t="shared" si="59"/>
        <v>16.989999999999998</v>
      </c>
      <c r="J98" s="158">
        <f t="shared" si="60"/>
        <v>743.31</v>
      </c>
      <c r="K98" s="191"/>
      <c r="L98" s="16"/>
      <c r="M98" s="16">
        <f t="shared" si="63"/>
        <v>0</v>
      </c>
      <c r="N98" s="158">
        <f t="shared" si="62"/>
        <v>0</v>
      </c>
    </row>
    <row r="99" spans="2:14" ht="60" x14ac:dyDescent="0.25">
      <c r="B99" s="3" t="s">
        <v>393</v>
      </c>
      <c r="C99" s="3" t="s">
        <v>382</v>
      </c>
      <c r="D99" s="3">
        <v>90470</v>
      </c>
      <c r="E99" s="8" t="s">
        <v>243</v>
      </c>
      <c r="F99" s="3" t="s">
        <v>20</v>
      </c>
      <c r="G99" s="19">
        <v>44.7</v>
      </c>
      <c r="H99" s="16">
        <v>17.82</v>
      </c>
      <c r="I99" s="16">
        <f t="shared" si="59"/>
        <v>22.28</v>
      </c>
      <c r="J99" s="158">
        <f t="shared" si="60"/>
        <v>995.92</v>
      </c>
      <c r="K99" s="191"/>
      <c r="L99" s="16"/>
      <c r="M99" s="16">
        <f t="shared" si="63"/>
        <v>0</v>
      </c>
      <c r="N99" s="158">
        <f t="shared" si="62"/>
        <v>0</v>
      </c>
    </row>
    <row r="100" spans="2:14" ht="30" x14ac:dyDescent="0.25">
      <c r="B100" s="3" t="s">
        <v>441</v>
      </c>
      <c r="C100" s="3" t="s">
        <v>382</v>
      </c>
      <c r="D100" s="3">
        <v>89402</v>
      </c>
      <c r="E100" s="8" t="s">
        <v>181</v>
      </c>
      <c r="F100" s="3" t="s">
        <v>20</v>
      </c>
      <c r="G100" s="20">
        <v>131.17000000000002</v>
      </c>
      <c r="H100" s="16">
        <v>15.73</v>
      </c>
      <c r="I100" s="16">
        <f t="shared" si="59"/>
        <v>19.66</v>
      </c>
      <c r="J100" s="158">
        <f t="shared" si="60"/>
        <v>2578.8000000000002</v>
      </c>
      <c r="K100" s="191"/>
      <c r="L100" s="16"/>
      <c r="M100" s="16">
        <f t="shared" si="63"/>
        <v>0</v>
      </c>
      <c r="N100" s="158">
        <f t="shared" si="62"/>
        <v>0</v>
      </c>
    </row>
    <row r="101" spans="2:14" ht="45" x14ac:dyDescent="0.25">
      <c r="B101" s="3" t="s">
        <v>394</v>
      </c>
      <c r="C101" s="3" t="s">
        <v>382</v>
      </c>
      <c r="D101" s="9">
        <v>89364</v>
      </c>
      <c r="E101" s="8" t="s">
        <v>182</v>
      </c>
      <c r="F101" s="3" t="s">
        <v>40</v>
      </c>
      <c r="G101" s="20">
        <v>56</v>
      </c>
      <c r="H101" s="16">
        <v>14.79</v>
      </c>
      <c r="I101" s="16">
        <f t="shared" si="59"/>
        <v>18.489999999999998</v>
      </c>
      <c r="J101" s="158">
        <f t="shared" si="60"/>
        <v>1035.44</v>
      </c>
      <c r="K101" s="191"/>
      <c r="L101" s="16"/>
      <c r="M101" s="16">
        <f t="shared" ref="M101:M129" si="64">ROUND(L101*1.25,2)</f>
        <v>0</v>
      </c>
      <c r="N101" s="158">
        <f t="shared" si="62"/>
        <v>0</v>
      </c>
    </row>
    <row r="102" spans="2:14" ht="30" x14ac:dyDescent="0.25">
      <c r="B102" s="3" t="s">
        <v>395</v>
      </c>
      <c r="C102" s="3" t="s">
        <v>382</v>
      </c>
      <c r="D102" s="3">
        <v>89395</v>
      </c>
      <c r="E102" s="8" t="s">
        <v>183</v>
      </c>
      <c r="F102" s="3" t="s">
        <v>40</v>
      </c>
      <c r="G102" s="20">
        <v>27</v>
      </c>
      <c r="H102" s="16">
        <v>16.97</v>
      </c>
      <c r="I102" s="16">
        <f t="shared" si="59"/>
        <v>21.21</v>
      </c>
      <c r="J102" s="158">
        <f t="shared" si="60"/>
        <v>572.66999999999996</v>
      </c>
      <c r="K102" s="191"/>
      <c r="L102" s="16"/>
      <c r="M102" s="16">
        <f t="shared" si="64"/>
        <v>0</v>
      </c>
      <c r="N102" s="158">
        <f t="shared" si="62"/>
        <v>0</v>
      </c>
    </row>
    <row r="103" spans="2:14" ht="45" x14ac:dyDescent="0.25">
      <c r="B103" s="3" t="s">
        <v>396</v>
      </c>
      <c r="C103" s="3" t="s">
        <v>382</v>
      </c>
      <c r="D103" s="3">
        <v>89987</v>
      </c>
      <c r="E103" s="8" t="s">
        <v>184</v>
      </c>
      <c r="F103" s="3" t="s">
        <v>40</v>
      </c>
      <c r="G103" s="29">
        <v>12</v>
      </c>
      <c r="H103" s="16">
        <v>75.84</v>
      </c>
      <c r="I103" s="16">
        <f t="shared" si="59"/>
        <v>94.8</v>
      </c>
      <c r="J103" s="158">
        <f t="shared" si="60"/>
        <v>1137.5999999999999</v>
      </c>
      <c r="K103" s="191"/>
      <c r="L103" s="16"/>
      <c r="M103" s="16">
        <f t="shared" si="64"/>
        <v>0</v>
      </c>
      <c r="N103" s="158">
        <f t="shared" si="62"/>
        <v>0</v>
      </c>
    </row>
    <row r="104" spans="2:14" ht="45" x14ac:dyDescent="0.25">
      <c r="B104" s="3" t="s">
        <v>442</v>
      </c>
      <c r="C104" s="3" t="s">
        <v>382</v>
      </c>
      <c r="D104" s="3">
        <v>89985</v>
      </c>
      <c r="E104" s="8" t="s">
        <v>185</v>
      </c>
      <c r="F104" s="3" t="s">
        <v>40</v>
      </c>
      <c r="G104" s="29">
        <v>4</v>
      </c>
      <c r="H104" s="16">
        <v>72.41</v>
      </c>
      <c r="I104" s="16">
        <f t="shared" si="59"/>
        <v>90.51</v>
      </c>
      <c r="J104" s="158">
        <f t="shared" si="60"/>
        <v>362.04</v>
      </c>
      <c r="K104" s="191"/>
      <c r="L104" s="16"/>
      <c r="M104" s="16">
        <f t="shared" si="64"/>
        <v>0</v>
      </c>
      <c r="N104" s="158">
        <f t="shared" si="62"/>
        <v>0</v>
      </c>
    </row>
    <row r="105" spans="2:14" ht="45" x14ac:dyDescent="0.25">
      <c r="B105" s="3" t="s">
        <v>443</v>
      </c>
      <c r="C105" s="3" t="s">
        <v>382</v>
      </c>
      <c r="D105" s="3">
        <v>89707</v>
      </c>
      <c r="E105" s="8" t="s">
        <v>187</v>
      </c>
      <c r="F105" s="3" t="s">
        <v>40</v>
      </c>
      <c r="G105" s="29">
        <v>2</v>
      </c>
      <c r="H105" s="16">
        <v>55.52</v>
      </c>
      <c r="I105" s="16">
        <f t="shared" si="59"/>
        <v>69.400000000000006</v>
      </c>
      <c r="J105" s="158">
        <f t="shared" si="60"/>
        <v>138.80000000000001</v>
      </c>
      <c r="K105" s="191"/>
      <c r="L105" s="16"/>
      <c r="M105" s="16">
        <f t="shared" si="64"/>
        <v>0</v>
      </c>
      <c r="N105" s="158">
        <f t="shared" si="62"/>
        <v>0</v>
      </c>
    </row>
    <row r="106" spans="2:14" ht="45" x14ac:dyDescent="0.25">
      <c r="B106" s="3" t="s">
        <v>444</v>
      </c>
      <c r="C106" s="3" t="s">
        <v>382</v>
      </c>
      <c r="D106" s="9">
        <v>89708</v>
      </c>
      <c r="E106" s="8" t="s">
        <v>188</v>
      </c>
      <c r="F106" s="3" t="s">
        <v>40</v>
      </c>
      <c r="G106" s="29">
        <v>4</v>
      </c>
      <c r="H106" s="16">
        <v>110.13</v>
      </c>
      <c r="I106" s="16">
        <f t="shared" si="59"/>
        <v>137.66</v>
      </c>
      <c r="J106" s="158">
        <f t="shared" si="60"/>
        <v>550.64</v>
      </c>
      <c r="K106" s="191"/>
      <c r="L106" s="16"/>
      <c r="M106" s="16">
        <f t="shared" si="64"/>
        <v>0</v>
      </c>
      <c r="N106" s="158">
        <f t="shared" si="62"/>
        <v>0</v>
      </c>
    </row>
    <row r="107" spans="2:14" ht="45" x14ac:dyDescent="0.25">
      <c r="B107" s="3" t="s">
        <v>445</v>
      </c>
      <c r="C107" s="3" t="s">
        <v>382</v>
      </c>
      <c r="D107" s="3">
        <v>89712</v>
      </c>
      <c r="E107" s="8" t="s">
        <v>189</v>
      </c>
      <c r="F107" s="3" t="s">
        <v>40</v>
      </c>
      <c r="G107" s="20">
        <v>44.55</v>
      </c>
      <c r="H107" s="16">
        <v>34.479999999999997</v>
      </c>
      <c r="I107" s="16">
        <f t="shared" si="59"/>
        <v>43.1</v>
      </c>
      <c r="J107" s="158">
        <f t="shared" si="60"/>
        <v>1920.11</v>
      </c>
      <c r="K107" s="191"/>
      <c r="L107" s="16"/>
      <c r="M107" s="16">
        <f t="shared" si="64"/>
        <v>0</v>
      </c>
      <c r="N107" s="158">
        <f t="shared" si="62"/>
        <v>0</v>
      </c>
    </row>
    <row r="108" spans="2:14" ht="45" x14ac:dyDescent="0.25">
      <c r="B108" s="3" t="s">
        <v>469</v>
      </c>
      <c r="C108" s="3" t="s">
        <v>382</v>
      </c>
      <c r="D108" s="3">
        <v>89713</v>
      </c>
      <c r="E108" s="8" t="s">
        <v>186</v>
      </c>
      <c r="F108" s="3" t="s">
        <v>40</v>
      </c>
      <c r="G108" s="20">
        <v>11.4</v>
      </c>
      <c r="H108" s="16">
        <v>42.71</v>
      </c>
      <c r="I108" s="16">
        <f t="shared" si="59"/>
        <v>53.39</v>
      </c>
      <c r="J108" s="158">
        <f t="shared" si="60"/>
        <v>608.65</v>
      </c>
      <c r="K108" s="191"/>
      <c r="L108" s="16"/>
      <c r="M108" s="16">
        <f t="shared" si="64"/>
        <v>0</v>
      </c>
      <c r="N108" s="158">
        <f t="shared" si="62"/>
        <v>0</v>
      </c>
    </row>
    <row r="109" spans="2:14" ht="45" x14ac:dyDescent="0.25">
      <c r="B109" s="3" t="s">
        <v>446</v>
      </c>
      <c r="C109" s="3" t="s">
        <v>382</v>
      </c>
      <c r="D109" s="3">
        <v>89714</v>
      </c>
      <c r="E109" s="8" t="s">
        <v>191</v>
      </c>
      <c r="F109" s="3" t="s">
        <v>40</v>
      </c>
      <c r="G109" s="20">
        <v>38.6</v>
      </c>
      <c r="H109" s="16">
        <v>48.04</v>
      </c>
      <c r="I109" s="16">
        <f t="shared" si="59"/>
        <v>60.05</v>
      </c>
      <c r="J109" s="158">
        <f t="shared" si="60"/>
        <v>2317.9299999999998</v>
      </c>
      <c r="K109" s="191"/>
      <c r="L109" s="16"/>
      <c r="M109" s="16">
        <f t="shared" si="64"/>
        <v>0</v>
      </c>
      <c r="N109" s="158">
        <f t="shared" si="62"/>
        <v>0</v>
      </c>
    </row>
    <row r="110" spans="2:14" ht="30" x14ac:dyDescent="0.25">
      <c r="B110" s="3" t="s">
        <v>447</v>
      </c>
      <c r="C110" s="3" t="s">
        <v>382</v>
      </c>
      <c r="D110" s="3">
        <v>104166</v>
      </c>
      <c r="E110" s="8" t="s">
        <v>190</v>
      </c>
      <c r="F110" s="3" t="s">
        <v>40</v>
      </c>
      <c r="G110" s="20">
        <v>16</v>
      </c>
      <c r="H110" s="16">
        <v>83.92</v>
      </c>
      <c r="I110" s="16">
        <f t="shared" si="59"/>
        <v>104.9</v>
      </c>
      <c r="J110" s="158">
        <f t="shared" si="60"/>
        <v>1678.4</v>
      </c>
      <c r="K110" s="191"/>
      <c r="L110" s="16"/>
      <c r="M110" s="16">
        <f t="shared" si="64"/>
        <v>0</v>
      </c>
      <c r="N110" s="158">
        <f t="shared" si="62"/>
        <v>0</v>
      </c>
    </row>
    <row r="111" spans="2:14" ht="45" x14ac:dyDescent="0.25">
      <c r="B111" s="3" t="s">
        <v>448</v>
      </c>
      <c r="C111" s="3" t="s">
        <v>382</v>
      </c>
      <c r="D111" s="3">
        <v>95693</v>
      </c>
      <c r="E111" s="8" t="s">
        <v>438</v>
      </c>
      <c r="F111" s="3" t="s">
        <v>40</v>
      </c>
      <c r="G111" s="20">
        <v>5</v>
      </c>
      <c r="H111" s="17">
        <v>57.4</v>
      </c>
      <c r="I111" s="17">
        <f t="shared" si="59"/>
        <v>71.75</v>
      </c>
      <c r="J111" s="158">
        <f t="shared" si="60"/>
        <v>358.75</v>
      </c>
      <c r="K111" s="191"/>
      <c r="L111" s="17"/>
      <c r="M111" s="17">
        <f t="shared" si="64"/>
        <v>0</v>
      </c>
      <c r="N111" s="170">
        <f t="shared" si="62"/>
        <v>0</v>
      </c>
    </row>
    <row r="112" spans="2:14" ht="45" x14ac:dyDescent="0.25">
      <c r="B112" s="3" t="s">
        <v>449</v>
      </c>
      <c r="C112" s="3" t="s">
        <v>382</v>
      </c>
      <c r="D112" s="3">
        <v>89732</v>
      </c>
      <c r="E112" s="8" t="s">
        <v>192</v>
      </c>
      <c r="F112" s="3" t="s">
        <v>40</v>
      </c>
      <c r="G112" s="20">
        <v>16</v>
      </c>
      <c r="H112" s="16">
        <v>18.04</v>
      </c>
      <c r="I112" s="16">
        <f t="shared" si="59"/>
        <v>22.55</v>
      </c>
      <c r="J112" s="158">
        <f t="shared" si="60"/>
        <v>360.8</v>
      </c>
      <c r="K112" s="191"/>
      <c r="L112" s="16"/>
      <c r="M112" s="16">
        <f t="shared" si="64"/>
        <v>0</v>
      </c>
      <c r="N112" s="158">
        <f t="shared" si="62"/>
        <v>0</v>
      </c>
    </row>
    <row r="113" spans="2:15" ht="45" x14ac:dyDescent="0.25">
      <c r="B113" s="3" t="s">
        <v>450</v>
      </c>
      <c r="C113" s="3" t="s">
        <v>382</v>
      </c>
      <c r="D113" s="9">
        <v>89739</v>
      </c>
      <c r="E113" s="8" t="s">
        <v>193</v>
      </c>
      <c r="F113" s="3" t="s">
        <v>40</v>
      </c>
      <c r="G113" s="20">
        <v>4</v>
      </c>
      <c r="H113" s="16">
        <v>26.48</v>
      </c>
      <c r="I113" s="16">
        <f t="shared" si="59"/>
        <v>33.1</v>
      </c>
      <c r="J113" s="158">
        <f t="shared" si="60"/>
        <v>132.4</v>
      </c>
      <c r="K113" s="191"/>
      <c r="L113" s="16"/>
      <c r="M113" s="16">
        <f t="shared" si="64"/>
        <v>0</v>
      </c>
      <c r="N113" s="158">
        <f t="shared" si="62"/>
        <v>0</v>
      </c>
    </row>
    <row r="114" spans="2:15" ht="45" x14ac:dyDescent="0.25">
      <c r="B114" s="3" t="s">
        <v>451</v>
      </c>
      <c r="C114" s="3" t="s">
        <v>382</v>
      </c>
      <c r="D114" s="3">
        <v>89746</v>
      </c>
      <c r="E114" s="8" t="s">
        <v>194</v>
      </c>
      <c r="F114" s="3" t="s">
        <v>40</v>
      </c>
      <c r="G114" s="20">
        <v>8</v>
      </c>
      <c r="H114" s="16">
        <v>31.63</v>
      </c>
      <c r="I114" s="16">
        <f t="shared" si="59"/>
        <v>39.54</v>
      </c>
      <c r="J114" s="158">
        <f t="shared" si="60"/>
        <v>316.32</v>
      </c>
      <c r="K114" s="191"/>
      <c r="L114" s="16"/>
      <c r="M114" s="16">
        <f t="shared" si="64"/>
        <v>0</v>
      </c>
      <c r="N114" s="158">
        <f t="shared" si="62"/>
        <v>0</v>
      </c>
    </row>
    <row r="115" spans="2:15" ht="45" x14ac:dyDescent="0.25">
      <c r="B115" s="3" t="s">
        <v>409</v>
      </c>
      <c r="C115" s="3" t="s">
        <v>382</v>
      </c>
      <c r="D115" s="9">
        <v>89731</v>
      </c>
      <c r="E115" s="8" t="s">
        <v>195</v>
      </c>
      <c r="F115" s="3" t="s">
        <v>40</v>
      </c>
      <c r="G115" s="20">
        <v>32</v>
      </c>
      <c r="H115" s="16">
        <v>17.25</v>
      </c>
      <c r="I115" s="16">
        <f t="shared" si="59"/>
        <v>21.56</v>
      </c>
      <c r="J115" s="158">
        <f t="shared" si="60"/>
        <v>689.92</v>
      </c>
      <c r="K115" s="191"/>
      <c r="L115" s="16"/>
      <c r="M115" s="16">
        <f t="shared" si="64"/>
        <v>0</v>
      </c>
      <c r="N115" s="158">
        <f t="shared" si="62"/>
        <v>0</v>
      </c>
    </row>
    <row r="116" spans="2:15" ht="45" x14ac:dyDescent="0.25">
      <c r="B116" s="3" t="s">
        <v>452</v>
      </c>
      <c r="C116" s="3" t="s">
        <v>382</v>
      </c>
      <c r="D116" s="3">
        <v>89737</v>
      </c>
      <c r="E116" s="8" t="s">
        <v>196</v>
      </c>
      <c r="F116" s="3" t="s">
        <v>40</v>
      </c>
      <c r="G116" s="20">
        <v>4</v>
      </c>
      <c r="H116" s="16">
        <v>25.43</v>
      </c>
      <c r="I116" s="16">
        <f t="shared" si="59"/>
        <v>31.79</v>
      </c>
      <c r="J116" s="158">
        <f t="shared" si="60"/>
        <v>127.16</v>
      </c>
      <c r="K116" s="191"/>
      <c r="L116" s="16"/>
      <c r="M116" s="16">
        <f t="shared" si="64"/>
        <v>0</v>
      </c>
      <c r="N116" s="158">
        <f t="shared" si="62"/>
        <v>0</v>
      </c>
    </row>
    <row r="117" spans="2:15" ht="45" x14ac:dyDescent="0.25">
      <c r="B117" s="3" t="s">
        <v>453</v>
      </c>
      <c r="C117" s="3" t="s">
        <v>382</v>
      </c>
      <c r="D117" s="9">
        <v>89744</v>
      </c>
      <c r="E117" s="8" t="s">
        <v>197</v>
      </c>
      <c r="F117" s="3" t="s">
        <v>40</v>
      </c>
      <c r="G117" s="20">
        <v>6</v>
      </c>
      <c r="H117" s="16">
        <v>30.73</v>
      </c>
      <c r="I117" s="16">
        <f t="shared" si="59"/>
        <v>38.409999999999997</v>
      </c>
      <c r="J117" s="158">
        <f t="shared" si="60"/>
        <v>230.46</v>
      </c>
      <c r="K117" s="191"/>
      <c r="L117" s="16"/>
      <c r="M117" s="16">
        <f t="shared" si="64"/>
        <v>0</v>
      </c>
      <c r="N117" s="158">
        <f t="shared" si="62"/>
        <v>0</v>
      </c>
    </row>
    <row r="118" spans="2:15" ht="60" x14ac:dyDescent="0.25">
      <c r="B118" s="3" t="s">
        <v>454</v>
      </c>
      <c r="C118" s="3" t="s">
        <v>382</v>
      </c>
      <c r="D118" s="9">
        <v>104345</v>
      </c>
      <c r="E118" s="8" t="s">
        <v>200</v>
      </c>
      <c r="F118" s="3" t="s">
        <v>40</v>
      </c>
      <c r="G118" s="20">
        <v>4</v>
      </c>
      <c r="H118" s="16">
        <v>47.3</v>
      </c>
      <c r="I118" s="16">
        <f t="shared" si="59"/>
        <v>59.13</v>
      </c>
      <c r="J118" s="158">
        <f t="shared" si="60"/>
        <v>236.52</v>
      </c>
      <c r="K118" s="191"/>
      <c r="L118" s="16"/>
      <c r="M118" s="16">
        <f t="shared" si="64"/>
        <v>0</v>
      </c>
      <c r="N118" s="158">
        <f t="shared" si="62"/>
        <v>0</v>
      </c>
    </row>
    <row r="119" spans="2:15" ht="60" x14ac:dyDescent="0.25">
      <c r="B119" s="3" t="s">
        <v>455</v>
      </c>
      <c r="C119" s="3" t="s">
        <v>382</v>
      </c>
      <c r="D119" s="9">
        <v>104347</v>
      </c>
      <c r="E119" s="8" t="s">
        <v>201</v>
      </c>
      <c r="F119" s="3" t="s">
        <v>40</v>
      </c>
      <c r="G119" s="20">
        <v>2</v>
      </c>
      <c r="H119" s="16">
        <v>52.55</v>
      </c>
      <c r="I119" s="16">
        <f t="shared" si="59"/>
        <v>65.69</v>
      </c>
      <c r="J119" s="158">
        <f t="shared" si="60"/>
        <v>131.38</v>
      </c>
      <c r="K119" s="191"/>
      <c r="L119" s="16"/>
      <c r="M119" s="16">
        <f t="shared" si="64"/>
        <v>0</v>
      </c>
      <c r="N119" s="158">
        <f t="shared" si="62"/>
        <v>0</v>
      </c>
    </row>
    <row r="120" spans="2:15" ht="45" x14ac:dyDescent="0.25">
      <c r="B120" s="3" t="s">
        <v>456</v>
      </c>
      <c r="C120" s="3" t="s">
        <v>382</v>
      </c>
      <c r="D120" s="9">
        <v>89797</v>
      </c>
      <c r="E120" s="8" t="s">
        <v>198</v>
      </c>
      <c r="F120" s="3" t="s">
        <v>40</v>
      </c>
      <c r="G120" s="20">
        <v>2</v>
      </c>
      <c r="H120" s="16">
        <v>56.35</v>
      </c>
      <c r="I120" s="16">
        <f t="shared" si="59"/>
        <v>70.44</v>
      </c>
      <c r="J120" s="158">
        <f t="shared" si="60"/>
        <v>140.88</v>
      </c>
      <c r="K120" s="191"/>
      <c r="L120" s="16"/>
      <c r="M120" s="16">
        <f t="shared" si="64"/>
        <v>0</v>
      </c>
      <c r="N120" s="158">
        <f t="shared" si="62"/>
        <v>0</v>
      </c>
    </row>
    <row r="121" spans="2:15" ht="45" x14ac:dyDescent="0.25">
      <c r="B121" s="3" t="s">
        <v>410</v>
      </c>
      <c r="C121" s="3" t="s">
        <v>382</v>
      </c>
      <c r="D121" s="3">
        <v>89784</v>
      </c>
      <c r="E121" s="8" t="s">
        <v>199</v>
      </c>
      <c r="F121" s="3" t="s">
        <v>40</v>
      </c>
      <c r="G121" s="20">
        <v>4</v>
      </c>
      <c r="H121" s="16">
        <v>27.44</v>
      </c>
      <c r="I121" s="16">
        <f t="shared" si="59"/>
        <v>34.299999999999997</v>
      </c>
      <c r="J121" s="158">
        <f t="shared" si="60"/>
        <v>137.19999999999999</v>
      </c>
      <c r="K121" s="191"/>
      <c r="L121" s="16"/>
      <c r="M121" s="16">
        <f t="shared" si="64"/>
        <v>0</v>
      </c>
      <c r="N121" s="158">
        <f t="shared" si="62"/>
        <v>0</v>
      </c>
    </row>
    <row r="122" spans="2:15" ht="45" x14ac:dyDescent="0.25">
      <c r="B122" s="3" t="s">
        <v>411</v>
      </c>
      <c r="C122" s="3" t="s">
        <v>382</v>
      </c>
      <c r="D122" s="3">
        <v>89786</v>
      </c>
      <c r="E122" s="8" t="s">
        <v>202</v>
      </c>
      <c r="F122" s="3" t="s">
        <v>40</v>
      </c>
      <c r="G122" s="20">
        <v>4</v>
      </c>
      <c r="H122" s="16">
        <v>42.9</v>
      </c>
      <c r="I122" s="16">
        <f t="shared" si="59"/>
        <v>53.63</v>
      </c>
      <c r="J122" s="158">
        <f t="shared" si="60"/>
        <v>214.52</v>
      </c>
      <c r="K122" s="191"/>
      <c r="L122" s="16"/>
      <c r="M122" s="16">
        <f t="shared" si="64"/>
        <v>0</v>
      </c>
      <c r="N122" s="158">
        <f t="shared" si="62"/>
        <v>0</v>
      </c>
    </row>
    <row r="123" spans="2:15" ht="45" x14ac:dyDescent="0.25">
      <c r="B123" s="3" t="s">
        <v>412</v>
      </c>
      <c r="C123" s="3" t="s">
        <v>382</v>
      </c>
      <c r="D123" s="3">
        <v>89549</v>
      </c>
      <c r="E123" s="8" t="s">
        <v>203</v>
      </c>
      <c r="F123" s="3" t="s">
        <v>40</v>
      </c>
      <c r="G123" s="20">
        <v>2</v>
      </c>
      <c r="H123" s="16">
        <v>19.71</v>
      </c>
      <c r="I123" s="16">
        <f t="shared" si="59"/>
        <v>24.64</v>
      </c>
      <c r="J123" s="158">
        <f t="shared" si="60"/>
        <v>49.28</v>
      </c>
      <c r="K123" s="191"/>
      <c r="L123" s="16"/>
      <c r="M123" s="16">
        <f t="shared" si="64"/>
        <v>0</v>
      </c>
      <c r="N123" s="158">
        <f t="shared" si="62"/>
        <v>0</v>
      </c>
    </row>
    <row r="124" spans="2:15" ht="45" x14ac:dyDescent="0.25">
      <c r="B124" s="3" t="s">
        <v>413</v>
      </c>
      <c r="C124" s="3" t="s">
        <v>382</v>
      </c>
      <c r="D124" s="3">
        <v>89557</v>
      </c>
      <c r="E124" s="8" t="s">
        <v>204</v>
      </c>
      <c r="F124" s="3" t="s">
        <v>40</v>
      </c>
      <c r="G124" s="20">
        <v>8</v>
      </c>
      <c r="H124" s="16">
        <v>33.1</v>
      </c>
      <c r="I124" s="16">
        <f t="shared" si="59"/>
        <v>41.38</v>
      </c>
      <c r="J124" s="158">
        <f t="shared" si="60"/>
        <v>331.04</v>
      </c>
      <c r="K124" s="191"/>
      <c r="L124" s="16"/>
      <c r="M124" s="16">
        <f t="shared" si="64"/>
        <v>0</v>
      </c>
      <c r="N124" s="158">
        <f t="shared" si="62"/>
        <v>0</v>
      </c>
    </row>
    <row r="125" spans="2:15" ht="60" x14ac:dyDescent="0.25">
      <c r="B125" s="3" t="s">
        <v>414</v>
      </c>
      <c r="C125" s="3" t="s">
        <v>382</v>
      </c>
      <c r="D125" s="3">
        <v>91170</v>
      </c>
      <c r="E125" s="8" t="s">
        <v>206</v>
      </c>
      <c r="F125" s="3" t="s">
        <v>20</v>
      </c>
      <c r="G125" s="20">
        <v>79.03</v>
      </c>
      <c r="H125" s="16">
        <v>12.72</v>
      </c>
      <c r="I125" s="16">
        <f t="shared" si="59"/>
        <v>15.9</v>
      </c>
      <c r="J125" s="158">
        <f t="shared" si="60"/>
        <v>1256.58</v>
      </c>
      <c r="K125" s="191"/>
      <c r="L125" s="16"/>
      <c r="M125" s="16">
        <f t="shared" si="64"/>
        <v>0</v>
      </c>
      <c r="N125" s="158">
        <f t="shared" si="62"/>
        <v>0</v>
      </c>
      <c r="O125" s="11"/>
    </row>
    <row r="126" spans="2:15" ht="75" x14ac:dyDescent="0.25">
      <c r="B126" s="3" t="s">
        <v>415</v>
      </c>
      <c r="C126" s="3" t="s">
        <v>382</v>
      </c>
      <c r="D126" s="3">
        <v>91174</v>
      </c>
      <c r="E126" s="8" t="s">
        <v>205</v>
      </c>
      <c r="F126" s="3" t="s">
        <v>20</v>
      </c>
      <c r="G126" s="20">
        <v>13.2</v>
      </c>
      <c r="H126" s="16">
        <v>8.1</v>
      </c>
      <c r="I126" s="16">
        <f t="shared" si="59"/>
        <v>10.130000000000001</v>
      </c>
      <c r="J126" s="158">
        <f t="shared" si="60"/>
        <v>133.72</v>
      </c>
      <c r="K126" s="191"/>
      <c r="L126" s="16"/>
      <c r="M126" s="16">
        <f t="shared" si="64"/>
        <v>0</v>
      </c>
      <c r="N126" s="158">
        <f t="shared" si="62"/>
        <v>0</v>
      </c>
    </row>
    <row r="127" spans="2:15" ht="75" x14ac:dyDescent="0.25">
      <c r="B127" s="3" t="s">
        <v>416</v>
      </c>
      <c r="C127" s="3" t="s">
        <v>382</v>
      </c>
      <c r="D127" s="3">
        <v>91175</v>
      </c>
      <c r="E127" s="155" t="s">
        <v>439</v>
      </c>
      <c r="F127" s="3" t="s">
        <v>20</v>
      </c>
      <c r="G127" s="166">
        <v>9.8999999999999986</v>
      </c>
      <c r="H127" s="157">
        <v>12.56</v>
      </c>
      <c r="I127" s="16">
        <f t="shared" si="59"/>
        <v>15.7</v>
      </c>
      <c r="J127" s="158">
        <f t="shared" si="60"/>
        <v>155.43</v>
      </c>
      <c r="K127" s="191"/>
      <c r="L127" s="157"/>
      <c r="M127" s="16">
        <f t="shared" ref="M127" si="65">ROUND(L127*1.25,2)</f>
        <v>0</v>
      </c>
      <c r="N127" s="158">
        <f t="shared" ref="N127" si="66">ROUND(M127*G127,2)</f>
        <v>0</v>
      </c>
    </row>
    <row r="128" spans="2:15" ht="45" x14ac:dyDescent="0.25">
      <c r="B128" s="3" t="s">
        <v>417</v>
      </c>
      <c r="C128" s="3" t="s">
        <v>382</v>
      </c>
      <c r="D128" s="3">
        <v>86904</v>
      </c>
      <c r="E128" s="8" t="s">
        <v>279</v>
      </c>
      <c r="F128" s="3" t="s">
        <v>13</v>
      </c>
      <c r="G128" s="20">
        <v>6</v>
      </c>
      <c r="H128" s="16">
        <v>150.65</v>
      </c>
      <c r="I128" s="16">
        <f t="shared" si="59"/>
        <v>188.31</v>
      </c>
      <c r="J128" s="158">
        <f t="shared" si="60"/>
        <v>1129.8599999999999</v>
      </c>
      <c r="K128" s="191"/>
      <c r="L128" s="16"/>
      <c r="M128" s="16">
        <f t="shared" si="64"/>
        <v>0</v>
      </c>
      <c r="N128" s="158">
        <f>ROUND(M128*G128,2)</f>
        <v>0</v>
      </c>
    </row>
    <row r="129" spans="2:14" ht="30" x14ac:dyDescent="0.25">
      <c r="B129" s="3" t="s">
        <v>418</v>
      </c>
      <c r="C129" s="3" t="s">
        <v>382</v>
      </c>
      <c r="D129" s="9">
        <v>86888</v>
      </c>
      <c r="E129" s="8" t="s">
        <v>280</v>
      </c>
      <c r="F129" s="3" t="s">
        <v>13</v>
      </c>
      <c r="G129" s="20">
        <v>6</v>
      </c>
      <c r="H129" s="16">
        <v>484.82</v>
      </c>
      <c r="I129" s="16">
        <f t="shared" si="59"/>
        <v>606.03</v>
      </c>
      <c r="J129" s="158">
        <f t="shared" si="60"/>
        <v>3636.18</v>
      </c>
      <c r="K129" s="191"/>
      <c r="L129" s="16"/>
      <c r="M129" s="16">
        <f t="shared" si="64"/>
        <v>0</v>
      </c>
      <c r="N129" s="158">
        <f>ROUND(M129*G129,2)</f>
        <v>0</v>
      </c>
    </row>
    <row r="130" spans="2:14" x14ac:dyDescent="0.25">
      <c r="B130" s="3" t="s">
        <v>419</v>
      </c>
      <c r="C130" s="3" t="s">
        <v>146</v>
      </c>
      <c r="D130" s="151" t="s">
        <v>470</v>
      </c>
      <c r="E130" s="155" t="str">
        <f>'ANEXO XIV'!A192</f>
        <v>RALO LINEAR OCULTO 150MM</v>
      </c>
      <c r="F130" s="3" t="s">
        <v>13</v>
      </c>
      <c r="G130" s="166">
        <v>4</v>
      </c>
      <c r="H130" s="165">
        <v>1241.4333333333334</v>
      </c>
      <c r="I130" s="16">
        <f t="shared" ref="I130" si="67">ROUND(H130*1.25,2)</f>
        <v>1551.79</v>
      </c>
      <c r="J130" s="158">
        <f t="shared" ref="J130" si="68">ROUND(I130*G130,2)</f>
        <v>6207.16</v>
      </c>
      <c r="K130" s="191"/>
      <c r="L130" s="16"/>
      <c r="M130" s="16">
        <f t="shared" ref="M130" si="69">ROUND(L130*1.25,2)</f>
        <v>0</v>
      </c>
      <c r="N130" s="158">
        <f t="shared" ref="N130" si="70">ROUND(M130*G130,2)</f>
        <v>0</v>
      </c>
    </row>
    <row r="131" spans="2:14" x14ac:dyDescent="0.25">
      <c r="B131" s="13">
        <v>11</v>
      </c>
      <c r="C131" s="13"/>
      <c r="D131" s="13"/>
      <c r="E131" s="7" t="s">
        <v>19</v>
      </c>
      <c r="F131" s="13"/>
      <c r="G131" s="18"/>
      <c r="H131" s="14"/>
      <c r="I131" s="14"/>
      <c r="J131" s="14">
        <f>SUM(J132:J144)</f>
        <v>163035.92000000001</v>
      </c>
      <c r="K131" s="190"/>
      <c r="L131" s="14"/>
      <c r="M131" s="14"/>
      <c r="N131" s="14">
        <f>SUM(N132:N144)</f>
        <v>0</v>
      </c>
    </row>
    <row r="132" spans="2:14" ht="90" x14ac:dyDescent="0.25">
      <c r="B132" s="3" t="s">
        <v>52</v>
      </c>
      <c r="C132" s="3" t="s">
        <v>146</v>
      </c>
      <c r="D132" s="3" t="s">
        <v>84</v>
      </c>
      <c r="E132" s="8" t="str">
        <f>'ANEXO XIV'!A41</f>
        <v>P02 - CONJUNTO DE PORTA SEMI-OCA, ESTRUTURADA EM OSB, COM FECHAMENTO EM MDF, REVESTIDO EM LAMINADO PET BRANCO TX. BATENTE EM CHAPA GALVANIZADA 1,2mm, COM ACABAMENTO EM PINTURA ELETROSTÁTICA BRANCA - INCLUSO FECHADURA IMAB E DOBRADIÇAS ROLANTES. 1,02x2,10 - FORNECIMENTO E INSTALAÇÃO COMPLETA</v>
      </c>
      <c r="F132" s="3" t="str">
        <f>'ANEXO XIV'!B41</f>
        <v xml:space="preserve">UN </v>
      </c>
      <c r="G132" s="20">
        <v>4</v>
      </c>
      <c r="H132" s="16">
        <v>5139.5999999999995</v>
      </c>
      <c r="I132" s="16">
        <f t="shared" ref="I132:I135" si="71">ROUND(H132*1.25,2)</f>
        <v>6424.5</v>
      </c>
      <c r="J132" s="158">
        <f t="shared" ref="J132:J135" si="72">ROUND(I132*G132,2)</f>
        <v>25698</v>
      </c>
      <c r="K132" s="191"/>
      <c r="L132" s="16"/>
      <c r="M132" s="16">
        <f t="shared" ref="M132:M135" si="73">ROUND(L132*1.25,2)</f>
        <v>0</v>
      </c>
      <c r="N132" s="158">
        <f t="shared" ref="N132:N135" si="74">ROUND(M132*G132,2)</f>
        <v>0</v>
      </c>
    </row>
    <row r="133" spans="2:14" ht="75" x14ac:dyDescent="0.25">
      <c r="B133" s="3" t="s">
        <v>397</v>
      </c>
      <c r="C133" s="3" t="s">
        <v>146</v>
      </c>
      <c r="D133" s="3" t="s">
        <v>85</v>
      </c>
      <c r="E133" s="8" t="str">
        <f>'ANEXO XIV'!A57</f>
        <v>P03 - PORTA DE CORRER COM 1 FOLHA EM MADEIRA SEMI-OCA, ESTRUTURADA EM OSB, COM FECHAMENTO EM MDF, REVESTIDO EM LAMINADO PET BRANCO TX, TRILHO NA PARTE SUPERIOR. 0,90x2,10 - FORNECIMENTO E INSTALAÇÃO COMPLETA</v>
      </c>
      <c r="F133" s="3" t="str">
        <f>'ANEXO XIV'!B57</f>
        <v xml:space="preserve">UN </v>
      </c>
      <c r="G133" s="20">
        <v>4</v>
      </c>
      <c r="H133" s="16">
        <v>4797.8066666666664</v>
      </c>
      <c r="I133" s="16">
        <f t="shared" si="71"/>
        <v>5997.26</v>
      </c>
      <c r="J133" s="158">
        <f t="shared" si="72"/>
        <v>23989.040000000001</v>
      </c>
      <c r="K133" s="191"/>
      <c r="L133" s="16"/>
      <c r="M133" s="16">
        <f t="shared" si="73"/>
        <v>0</v>
      </c>
      <c r="N133" s="158">
        <f t="shared" si="74"/>
        <v>0</v>
      </c>
    </row>
    <row r="134" spans="2:14" ht="90" x14ac:dyDescent="0.25">
      <c r="B134" s="3" t="s">
        <v>74</v>
      </c>
      <c r="C134" s="3" t="s">
        <v>146</v>
      </c>
      <c r="D134" s="3" t="s">
        <v>82</v>
      </c>
      <c r="E134" s="8" t="str">
        <f>'ANEXO XIV'!A9</f>
        <v>P04 - CONJUNTO DE PORTA SEMI-OCA, ESTRUTURADA EM OSB, COM FECHAMENTO EM MDF, REVESTIDO EM LAMINADO PET BRANCO TX. BATENTE EM CHAPA GALVANIZADA 1,2mm, COM ACABAMENTO EM PINTURA ELETROSTÁTICA BRANCA - INCLUSO FECHADURA IMAB E DOBRADIÇAS ROLANTES. 0,82x2,10 - FORNECIMENTO E INSTALAÇÃO COMPLETA</v>
      </c>
      <c r="F134" s="3" t="str">
        <f>'ANEXO XIV'!B9</f>
        <v xml:space="preserve">UN </v>
      </c>
      <c r="G134" s="20">
        <v>2</v>
      </c>
      <c r="H134" s="16">
        <v>4773.083333333333</v>
      </c>
      <c r="I134" s="16">
        <f t="shared" si="71"/>
        <v>5966.35</v>
      </c>
      <c r="J134" s="158">
        <f t="shared" si="72"/>
        <v>11932.7</v>
      </c>
      <c r="K134" s="191"/>
      <c r="L134" s="16"/>
      <c r="M134" s="16">
        <f t="shared" si="73"/>
        <v>0</v>
      </c>
      <c r="N134" s="158">
        <f t="shared" si="74"/>
        <v>0</v>
      </c>
    </row>
    <row r="135" spans="2:14" ht="90" x14ac:dyDescent="0.25">
      <c r="B135" s="3" t="s">
        <v>75</v>
      </c>
      <c r="C135" s="3" t="s">
        <v>146</v>
      </c>
      <c r="D135" s="3" t="s">
        <v>83</v>
      </c>
      <c r="E135" s="8" t="str">
        <f>'ANEXO XIV'!A25</f>
        <v>P05 - CONJUNTO DE PORTA SEMI-OCA, ESTRUTURADA EM OSB, COM FECHAMENTO EM MDF, REVESTIDO EM LAMINADO PET BRANCO TX. BATENTE EM CHAPA GALVANIZADA 1,2mm, COM ACABAMENTO EM PINTURA ELETROSTÁTICA BRANCA - INCLUSO FECHADURA IMAB E DOBRADIÇAS ROLANTES. 0,92x2,10 - FORNECIMENTO E INSTALAÇÃO COMPLETA</v>
      </c>
      <c r="F135" s="3" t="str">
        <f>'ANEXO XIV'!B25</f>
        <v xml:space="preserve">UN </v>
      </c>
      <c r="G135" s="20">
        <v>2</v>
      </c>
      <c r="H135" s="16">
        <v>4797.8066666666664</v>
      </c>
      <c r="I135" s="16">
        <f t="shared" si="71"/>
        <v>5997.26</v>
      </c>
      <c r="J135" s="158">
        <f t="shared" si="72"/>
        <v>11994.52</v>
      </c>
      <c r="K135" s="191"/>
      <c r="L135" s="16"/>
      <c r="M135" s="16">
        <f t="shared" si="73"/>
        <v>0</v>
      </c>
      <c r="N135" s="158">
        <f t="shared" si="74"/>
        <v>0</v>
      </c>
    </row>
    <row r="136" spans="2:14" ht="30" x14ac:dyDescent="0.25">
      <c r="B136" s="3" t="s">
        <v>76</v>
      </c>
      <c r="C136" s="3" t="s">
        <v>383</v>
      </c>
      <c r="D136" s="3" t="s">
        <v>353</v>
      </c>
      <c r="E136" s="8" t="s">
        <v>354</v>
      </c>
      <c r="F136" s="3" t="s">
        <v>11</v>
      </c>
      <c r="G136" s="20">
        <v>1.8900000000000001</v>
      </c>
      <c r="H136" s="16">
        <v>476.23</v>
      </c>
      <c r="I136" s="16">
        <f>ROUND(H136*1.25,2)</f>
        <v>595.29</v>
      </c>
      <c r="J136" s="158">
        <f t="shared" ref="J136:J140" si="75">ROUND(I136*G136,2)</f>
        <v>1125.0999999999999</v>
      </c>
      <c r="K136" s="191"/>
      <c r="L136" s="16"/>
      <c r="M136" s="16">
        <f>ROUND(L136*1.25,2)</f>
        <v>0</v>
      </c>
      <c r="N136" s="158">
        <f>ROUND(M136*G136,2)</f>
        <v>0</v>
      </c>
    </row>
    <row r="137" spans="2:14" ht="30" x14ac:dyDescent="0.25">
      <c r="B137" s="3" t="s">
        <v>77</v>
      </c>
      <c r="C137" s="3" t="s">
        <v>382</v>
      </c>
      <c r="D137" s="3">
        <v>102179</v>
      </c>
      <c r="E137" s="8" t="s">
        <v>355</v>
      </c>
      <c r="F137" s="3" t="s">
        <v>11</v>
      </c>
      <c r="G137" s="20">
        <v>1.8900000000000001</v>
      </c>
      <c r="H137" s="16">
        <v>434.65</v>
      </c>
      <c r="I137" s="16">
        <f>ROUND(H137*1.25,2)</f>
        <v>543.30999999999995</v>
      </c>
      <c r="J137" s="158">
        <f t="shared" si="75"/>
        <v>1026.8599999999999</v>
      </c>
      <c r="K137" s="191"/>
      <c r="L137" s="16"/>
      <c r="M137" s="16">
        <f>ROUND(L137*1.25,2)</f>
        <v>0</v>
      </c>
      <c r="N137" s="158">
        <f>ROUND(M137*G137,2)</f>
        <v>0</v>
      </c>
    </row>
    <row r="138" spans="2:14" ht="60" x14ac:dyDescent="0.25">
      <c r="B138" s="3" t="s">
        <v>78</v>
      </c>
      <c r="C138" s="3" t="s">
        <v>382</v>
      </c>
      <c r="D138" s="3">
        <v>100674</v>
      </c>
      <c r="E138" s="8" t="s">
        <v>356</v>
      </c>
      <c r="F138" s="3" t="s">
        <v>11</v>
      </c>
      <c r="G138" s="20">
        <v>8.1000000000000014</v>
      </c>
      <c r="H138" s="16">
        <v>792.9</v>
      </c>
      <c r="I138" s="16">
        <f t="shared" ref="I138:I140" si="76">ROUND(H138*1.25,2)</f>
        <v>991.13</v>
      </c>
      <c r="J138" s="158">
        <f t="shared" si="75"/>
        <v>8028.15</v>
      </c>
      <c r="K138" s="191"/>
      <c r="L138" s="16"/>
      <c r="M138" s="16">
        <f t="shared" ref="M138" si="77">ROUND(L138*1.25,2)</f>
        <v>0</v>
      </c>
      <c r="N138" s="158">
        <f>ROUND(M138*G138,2)</f>
        <v>0</v>
      </c>
    </row>
    <row r="139" spans="2:14" x14ac:dyDescent="0.25">
      <c r="B139" s="3" t="s">
        <v>79</v>
      </c>
      <c r="C139" s="3" t="s">
        <v>382</v>
      </c>
      <c r="D139" s="151">
        <v>105812</v>
      </c>
      <c r="E139" s="155" t="s">
        <v>357</v>
      </c>
      <c r="F139" s="151" t="s">
        <v>20</v>
      </c>
      <c r="G139" s="166">
        <v>19.799999999999997</v>
      </c>
      <c r="H139" s="157">
        <v>32.39</v>
      </c>
      <c r="I139" s="16">
        <f t="shared" si="76"/>
        <v>40.49</v>
      </c>
      <c r="J139" s="158">
        <f t="shared" si="75"/>
        <v>801.7</v>
      </c>
      <c r="K139" s="191"/>
      <c r="L139" s="157"/>
      <c r="M139" s="16">
        <f t="shared" ref="M139" si="78">ROUND(L139*1.25,2)</f>
        <v>0</v>
      </c>
      <c r="N139" s="158">
        <f>ROUND(M139*G139,2)</f>
        <v>0</v>
      </c>
    </row>
    <row r="140" spans="2:14" ht="30" x14ac:dyDescent="0.25">
      <c r="B140" s="3" t="s">
        <v>398</v>
      </c>
      <c r="C140" s="3" t="s">
        <v>382</v>
      </c>
      <c r="D140" s="3">
        <v>94589</v>
      </c>
      <c r="E140" s="8" t="s">
        <v>147</v>
      </c>
      <c r="F140" s="3" t="s">
        <v>20</v>
      </c>
      <c r="G140" s="20">
        <v>8.1000000000000014</v>
      </c>
      <c r="H140" s="16">
        <v>23.57</v>
      </c>
      <c r="I140" s="16">
        <f t="shared" si="76"/>
        <v>29.46</v>
      </c>
      <c r="J140" s="158">
        <f t="shared" si="75"/>
        <v>238.63</v>
      </c>
      <c r="K140" s="191"/>
      <c r="L140" s="16"/>
      <c r="M140" s="16">
        <f t="shared" ref="M140" si="79">ROUND(L140*1.25,2)</f>
        <v>0</v>
      </c>
      <c r="N140" s="158">
        <f>ROUND(M140*G140,2)</f>
        <v>0</v>
      </c>
    </row>
    <row r="141" spans="2:14" ht="135" x14ac:dyDescent="0.25">
      <c r="B141" s="3" t="s">
        <v>80</v>
      </c>
      <c r="C141" s="3" t="s">
        <v>146</v>
      </c>
      <c r="D141" s="3" t="str">
        <f>'ANEXO XIV'!A69</f>
        <v>comp SC005</v>
      </c>
      <c r="E141" s="8" t="str">
        <f>'ANEXO XIV'!A72</f>
        <v>J01 - Caixilho em alumínio pintado na cor branca - 2.00mx1.20m, composto de duas folhas fixas: Lado externo, folha com requadro em alumínio da linha 30, lâminas de PVC reguláveis de 0 a 135 graus por meio de um comando tipo manche, medindo 80mm x 14mm na cor branca. Lado interno  folha interna com requadro em alumínio, venezianas de lâminas de vidro cristal de 80mm de altura por 5mm de espessura, regulaveis  de 0 a 90 graus por meio de alavancas de aço inoxidável. Inclusive tela mosqueteiro</v>
      </c>
      <c r="F141" s="3" t="s">
        <v>13</v>
      </c>
      <c r="G141" s="20">
        <v>3</v>
      </c>
      <c r="H141" s="16">
        <v>11292.800000000001</v>
      </c>
      <c r="I141" s="16">
        <f t="shared" ref="I141:I144" si="80">ROUND(H141*1.25,2)</f>
        <v>14116</v>
      </c>
      <c r="J141" s="158">
        <f t="shared" ref="J141:J144" si="81">ROUND(I141*G141,2)</f>
        <v>42348</v>
      </c>
      <c r="K141" s="191"/>
      <c r="L141" s="16"/>
      <c r="M141" s="16">
        <f t="shared" ref="M141:M144" si="82">ROUND(L141*1.25,2)</f>
        <v>0</v>
      </c>
      <c r="N141" s="158">
        <f t="shared" ref="N141:N144" si="83">ROUND(M141*G141,2)</f>
        <v>0</v>
      </c>
    </row>
    <row r="142" spans="2:14" ht="75" x14ac:dyDescent="0.25">
      <c r="B142" s="3" t="s">
        <v>420</v>
      </c>
      <c r="C142" s="3" t="s">
        <v>146</v>
      </c>
      <c r="D142" s="3" t="str">
        <f>'ANEXO XIV'!A83</f>
        <v>comp SC006</v>
      </c>
      <c r="E142" s="8" t="str">
        <f>'ANEXO XIV'!A86</f>
        <v xml:space="preserve">J02 - Caixilho em alumínio pintado na cor branca - 0.8mx0.60m, compondo venezianas de lâminas de vidro acidado de 80mm de altura por 6mm de espessura, regulaveis  de 0 a 90 graus por meio de alavancas de aço inoxidável. Inclusive tela mosqueteiro </v>
      </c>
      <c r="F142" s="3" t="s">
        <v>13</v>
      </c>
      <c r="G142" s="20">
        <v>4</v>
      </c>
      <c r="H142" s="16">
        <v>2403.4266666666667</v>
      </c>
      <c r="I142" s="16">
        <f t="shared" si="80"/>
        <v>3004.28</v>
      </c>
      <c r="J142" s="158">
        <f t="shared" si="81"/>
        <v>12017.12</v>
      </c>
      <c r="K142" s="191"/>
      <c r="L142" s="16"/>
      <c r="M142" s="16">
        <f t="shared" si="82"/>
        <v>0</v>
      </c>
      <c r="N142" s="158">
        <f t="shared" si="83"/>
        <v>0</v>
      </c>
    </row>
    <row r="143" spans="2:14" ht="135" x14ac:dyDescent="0.25">
      <c r="B143" s="3" t="s">
        <v>421</v>
      </c>
      <c r="C143" s="3" t="s">
        <v>146</v>
      </c>
      <c r="D143" s="3" t="str">
        <f>'ANEXO XIV'!A97</f>
        <v>comp SC007</v>
      </c>
      <c r="E143" s="8" t="str">
        <f>'ANEXO XIV'!A100</f>
        <v>J04 - Caixilho em alumínio pintado na cor branca - 1,5mx1.20m, composto de duas folhas fixas: Lado externo, folha com requadro em alumínio da linha 30, lâminas de PVC reguláveis de 0 a 135 graus por meio de um comando tipo manche, medindo 80mm x 14mm na cor branca. Lado interno  folha interna com requadro em alumínio, venezianas de lâminas de vidro cristal de 80mm de altura por 5mm de espessura, regulaveis  de 0 a 90 graus por meio de alavancas de aço inoxidável. Inclusive tela mosqueteiro</v>
      </c>
      <c r="F143" s="3" t="s">
        <v>13</v>
      </c>
      <c r="G143" s="20">
        <v>1</v>
      </c>
      <c r="H143" s="16">
        <f>8449.33</f>
        <v>8449.33</v>
      </c>
      <c r="I143" s="16">
        <f t="shared" si="80"/>
        <v>10561.66</v>
      </c>
      <c r="J143" s="158">
        <f t="shared" si="81"/>
        <v>10561.66</v>
      </c>
      <c r="K143" s="191"/>
      <c r="L143" s="16"/>
      <c r="M143" s="16">
        <f t="shared" si="82"/>
        <v>0</v>
      </c>
      <c r="N143" s="158">
        <f t="shared" si="83"/>
        <v>0</v>
      </c>
    </row>
    <row r="144" spans="2:14" ht="135" x14ac:dyDescent="0.25">
      <c r="B144" s="3" t="s">
        <v>422</v>
      </c>
      <c r="C144" s="3" t="s">
        <v>146</v>
      </c>
      <c r="D144" s="3" t="str">
        <f>'ANEXO XIV'!A111</f>
        <v>comp SC008</v>
      </c>
      <c r="E144" s="8" t="str">
        <f>'ANEXO XIV'!A114</f>
        <v>J05 - Caixilho em alumínio pintado na cor branca - 1,1mx1.20m, composto de duas folhas fixas: Lado externo, folha com requadro em alumínio da linha 30, lâminas de PVC reguláveis de 0 a 135 graus por meio de um comando tipo manche, medindo 80mm x 14mm na cor branca. Lado interno  folha interna com requadro em alumínio, venezianas de lâminas de vidro cristal de 80mm de altura por 5mm de espessura, regulaveis  de 0 a 90 graus por meio de alavancas de aço inoxidável. Inclusive tela mosqueteiro</v>
      </c>
      <c r="F144" s="3" t="s">
        <v>13</v>
      </c>
      <c r="G144" s="20">
        <v>2</v>
      </c>
      <c r="H144" s="16">
        <v>5309.7733333333335</v>
      </c>
      <c r="I144" s="16">
        <f t="shared" si="80"/>
        <v>6637.22</v>
      </c>
      <c r="J144" s="158">
        <f t="shared" si="81"/>
        <v>13274.44</v>
      </c>
      <c r="K144" s="191"/>
      <c r="L144" s="16"/>
      <c r="M144" s="16">
        <f t="shared" si="82"/>
        <v>0</v>
      </c>
      <c r="N144" s="158">
        <f t="shared" si="83"/>
        <v>0</v>
      </c>
    </row>
    <row r="145" spans="2:14" x14ac:dyDescent="0.25">
      <c r="B145" s="13">
        <v>12</v>
      </c>
      <c r="C145" s="13"/>
      <c r="D145" s="13"/>
      <c r="E145" s="7" t="s">
        <v>66</v>
      </c>
      <c r="F145" s="13"/>
      <c r="G145" s="18"/>
      <c r="H145" s="14"/>
      <c r="I145" s="14"/>
      <c r="J145" s="14">
        <f>SUM(J146:J155)</f>
        <v>11175.779999999999</v>
      </c>
      <c r="K145" s="190"/>
      <c r="L145" s="14"/>
      <c r="M145" s="14"/>
      <c r="N145" s="14">
        <f>SUM(N146:N155)</f>
        <v>0</v>
      </c>
    </row>
    <row r="146" spans="2:14" ht="60" x14ac:dyDescent="0.25">
      <c r="B146" s="3" t="s">
        <v>235</v>
      </c>
      <c r="C146" s="3" t="s">
        <v>382</v>
      </c>
      <c r="D146" s="9">
        <v>96765</v>
      </c>
      <c r="E146" s="103" t="s">
        <v>264</v>
      </c>
      <c r="F146" s="3" t="s">
        <v>13</v>
      </c>
      <c r="G146" s="104">
        <v>1</v>
      </c>
      <c r="H146" s="17">
        <v>1972.46</v>
      </c>
      <c r="I146" s="17">
        <f t="shared" ref="I146:I155" si="84">ROUND(H146*1.25,2)</f>
        <v>2465.58</v>
      </c>
      <c r="J146" s="158">
        <f t="shared" ref="J146:J155" si="85">ROUND(I146*G146,2)</f>
        <v>2465.58</v>
      </c>
      <c r="K146" s="191"/>
      <c r="L146" s="17"/>
      <c r="M146" s="17">
        <f t="shared" ref="M146:M154" si="86">ROUND(L146*1.25,2)</f>
        <v>0</v>
      </c>
      <c r="N146" s="158">
        <f t="shared" ref="N146:N155" si="87">ROUND(M146*G146,2)</f>
        <v>0</v>
      </c>
    </row>
    <row r="147" spans="2:14" x14ac:dyDescent="0.25">
      <c r="B147" s="3" t="s">
        <v>236</v>
      </c>
      <c r="C147" s="3" t="s">
        <v>383</v>
      </c>
      <c r="D147" s="3" t="s">
        <v>53</v>
      </c>
      <c r="E147" s="103" t="s">
        <v>43</v>
      </c>
      <c r="F147" s="3" t="s">
        <v>13</v>
      </c>
      <c r="G147" s="104">
        <v>6</v>
      </c>
      <c r="H147" s="17">
        <v>235.09</v>
      </c>
      <c r="I147" s="17">
        <f t="shared" si="84"/>
        <v>293.86</v>
      </c>
      <c r="J147" s="158">
        <f t="shared" si="85"/>
        <v>1763.16</v>
      </c>
      <c r="K147" s="191"/>
      <c r="L147" s="17"/>
      <c r="M147" s="17">
        <f t="shared" si="86"/>
        <v>0</v>
      </c>
      <c r="N147" s="158">
        <f t="shared" si="87"/>
        <v>0</v>
      </c>
    </row>
    <row r="148" spans="2:14" ht="30" x14ac:dyDescent="0.25">
      <c r="B148" s="3" t="s">
        <v>249</v>
      </c>
      <c r="C148" s="3" t="s">
        <v>382</v>
      </c>
      <c r="D148" s="3">
        <v>101909</v>
      </c>
      <c r="E148" s="103" t="s">
        <v>263</v>
      </c>
      <c r="F148" s="3" t="s">
        <v>13</v>
      </c>
      <c r="G148" s="104">
        <v>2</v>
      </c>
      <c r="H148" s="17">
        <v>263.33</v>
      </c>
      <c r="I148" s="17">
        <f t="shared" si="84"/>
        <v>329.16</v>
      </c>
      <c r="J148" s="158">
        <f t="shared" si="85"/>
        <v>658.32</v>
      </c>
      <c r="K148" s="191"/>
      <c r="L148" s="17"/>
      <c r="M148" s="17">
        <f t="shared" si="86"/>
        <v>0</v>
      </c>
      <c r="N148" s="158">
        <f t="shared" si="87"/>
        <v>0</v>
      </c>
    </row>
    <row r="149" spans="2:14" ht="30" x14ac:dyDescent="0.25">
      <c r="B149" s="3" t="s">
        <v>399</v>
      </c>
      <c r="C149" s="3" t="s">
        <v>382</v>
      </c>
      <c r="D149" s="3">
        <v>101906</v>
      </c>
      <c r="E149" s="103" t="s">
        <v>262</v>
      </c>
      <c r="F149" s="3" t="s">
        <v>13</v>
      </c>
      <c r="G149" s="104">
        <v>1</v>
      </c>
      <c r="H149" s="17">
        <v>670.25</v>
      </c>
      <c r="I149" s="17">
        <f t="shared" si="84"/>
        <v>837.81</v>
      </c>
      <c r="J149" s="158">
        <f t="shared" si="85"/>
        <v>837.81</v>
      </c>
      <c r="K149" s="191"/>
      <c r="L149" s="17"/>
      <c r="M149" s="17">
        <f t="shared" si="86"/>
        <v>0</v>
      </c>
      <c r="N149" s="158">
        <f t="shared" si="87"/>
        <v>0</v>
      </c>
    </row>
    <row r="150" spans="2:14" x14ac:dyDescent="0.25">
      <c r="B150" s="3" t="s">
        <v>250</v>
      </c>
      <c r="C150" s="3" t="s">
        <v>383</v>
      </c>
      <c r="D150" s="3" t="s">
        <v>71</v>
      </c>
      <c r="E150" s="8" t="s">
        <v>72</v>
      </c>
      <c r="F150" s="3" t="s">
        <v>13</v>
      </c>
      <c r="G150" s="104">
        <v>1</v>
      </c>
      <c r="H150" s="17">
        <v>80.709999999999994</v>
      </c>
      <c r="I150" s="17">
        <f t="shared" si="84"/>
        <v>100.89</v>
      </c>
      <c r="J150" s="158">
        <f t="shared" si="85"/>
        <v>100.89</v>
      </c>
      <c r="K150" s="191"/>
      <c r="L150" s="17"/>
      <c r="M150" s="17">
        <f t="shared" si="86"/>
        <v>0</v>
      </c>
      <c r="N150" s="158">
        <f t="shared" si="87"/>
        <v>0</v>
      </c>
    </row>
    <row r="151" spans="2:14" x14ac:dyDescent="0.25">
      <c r="B151" s="3" t="s">
        <v>251</v>
      </c>
      <c r="C151" s="3" t="s">
        <v>383</v>
      </c>
      <c r="D151" s="3" t="s">
        <v>42</v>
      </c>
      <c r="E151" s="103" t="s">
        <v>41</v>
      </c>
      <c r="F151" s="3" t="s">
        <v>13</v>
      </c>
      <c r="G151" s="104">
        <v>1</v>
      </c>
      <c r="H151" s="17">
        <v>322.32</v>
      </c>
      <c r="I151" s="17">
        <f t="shared" si="84"/>
        <v>402.9</v>
      </c>
      <c r="J151" s="158">
        <f t="shared" si="85"/>
        <v>402.9</v>
      </c>
      <c r="K151" s="191"/>
      <c r="L151" s="17"/>
      <c r="M151" s="17">
        <f t="shared" si="86"/>
        <v>0</v>
      </c>
      <c r="N151" s="158">
        <f t="shared" si="87"/>
        <v>0</v>
      </c>
    </row>
    <row r="152" spans="2:14" ht="30" x14ac:dyDescent="0.25">
      <c r="B152" s="3" t="s">
        <v>252</v>
      </c>
      <c r="C152" s="3" t="s">
        <v>383</v>
      </c>
      <c r="D152" s="3" t="s">
        <v>44</v>
      </c>
      <c r="E152" s="103" t="s">
        <v>45</v>
      </c>
      <c r="F152" s="3" t="s">
        <v>13</v>
      </c>
      <c r="G152" s="104">
        <v>2</v>
      </c>
      <c r="H152" s="17">
        <v>25.94</v>
      </c>
      <c r="I152" s="17">
        <f t="shared" si="84"/>
        <v>32.43</v>
      </c>
      <c r="J152" s="158">
        <f t="shared" si="85"/>
        <v>64.86</v>
      </c>
      <c r="K152" s="191"/>
      <c r="L152" s="17"/>
      <c r="M152" s="17">
        <f t="shared" si="86"/>
        <v>0</v>
      </c>
      <c r="N152" s="158">
        <f t="shared" si="87"/>
        <v>0</v>
      </c>
    </row>
    <row r="153" spans="2:14" ht="60" x14ac:dyDescent="0.25">
      <c r="B153" s="3" t="s">
        <v>400</v>
      </c>
      <c r="C153" s="3" t="s">
        <v>382</v>
      </c>
      <c r="D153" s="3">
        <v>92367</v>
      </c>
      <c r="E153" s="103" t="s">
        <v>261</v>
      </c>
      <c r="F153" s="3" t="s">
        <v>20</v>
      </c>
      <c r="G153" s="104">
        <v>23.58</v>
      </c>
      <c r="H153" s="17">
        <v>114.54</v>
      </c>
      <c r="I153" s="17">
        <f t="shared" si="84"/>
        <v>143.18</v>
      </c>
      <c r="J153" s="158">
        <f t="shared" si="85"/>
        <v>3376.18</v>
      </c>
      <c r="K153" s="191"/>
      <c r="L153" s="17"/>
      <c r="M153" s="17">
        <f t="shared" si="86"/>
        <v>0</v>
      </c>
      <c r="N153" s="158">
        <f t="shared" si="87"/>
        <v>0</v>
      </c>
    </row>
    <row r="154" spans="2:14" ht="45" x14ac:dyDescent="0.25">
      <c r="B154" s="3" t="s">
        <v>288</v>
      </c>
      <c r="C154" s="3" t="s">
        <v>382</v>
      </c>
      <c r="D154" s="3">
        <v>92642</v>
      </c>
      <c r="E154" s="103" t="s">
        <v>260</v>
      </c>
      <c r="F154" s="3" t="s">
        <v>13</v>
      </c>
      <c r="G154" s="104">
        <v>2</v>
      </c>
      <c r="H154" s="17">
        <v>244.29</v>
      </c>
      <c r="I154" s="17">
        <f t="shared" si="84"/>
        <v>305.36</v>
      </c>
      <c r="J154" s="158">
        <f t="shared" si="85"/>
        <v>610.72</v>
      </c>
      <c r="K154" s="191"/>
      <c r="L154" s="17"/>
      <c r="M154" s="17">
        <f t="shared" si="86"/>
        <v>0</v>
      </c>
      <c r="N154" s="158">
        <f t="shared" si="87"/>
        <v>0</v>
      </c>
    </row>
    <row r="155" spans="2:14" ht="60" x14ac:dyDescent="0.25">
      <c r="B155" s="3" t="s">
        <v>289</v>
      </c>
      <c r="C155" s="3" t="s">
        <v>382</v>
      </c>
      <c r="D155" s="3">
        <v>92390</v>
      </c>
      <c r="E155" s="103" t="s">
        <v>259</v>
      </c>
      <c r="F155" s="3" t="s">
        <v>13</v>
      </c>
      <c r="G155" s="104">
        <v>4</v>
      </c>
      <c r="H155" s="17">
        <v>179.07</v>
      </c>
      <c r="I155" s="17">
        <f t="shared" si="84"/>
        <v>223.84</v>
      </c>
      <c r="J155" s="158">
        <f t="shared" si="85"/>
        <v>895.36</v>
      </c>
      <c r="K155" s="191"/>
      <c r="L155" s="17"/>
      <c r="M155" s="17">
        <f t="shared" ref="M155" si="88">ROUND(L155*1.25,2)</f>
        <v>0</v>
      </c>
      <c r="N155" s="158">
        <f t="shared" si="87"/>
        <v>0</v>
      </c>
    </row>
    <row r="156" spans="2:14" x14ac:dyDescent="0.25">
      <c r="B156" s="13">
        <v>13</v>
      </c>
      <c r="C156" s="13"/>
      <c r="D156" s="13"/>
      <c r="E156" s="7" t="s">
        <v>67</v>
      </c>
      <c r="F156" s="13"/>
      <c r="G156" s="18"/>
      <c r="H156" s="14"/>
      <c r="I156" s="14"/>
      <c r="J156" s="14">
        <f>SUM(J157:J169)</f>
        <v>23236.97</v>
      </c>
      <c r="K156" s="190"/>
      <c r="L156" s="14"/>
      <c r="M156" s="14"/>
      <c r="N156" s="14">
        <f>SUM(N157:N169)</f>
        <v>0</v>
      </c>
    </row>
    <row r="157" spans="2:14" ht="45" x14ac:dyDescent="0.25">
      <c r="B157" s="3" t="s">
        <v>253</v>
      </c>
      <c r="C157" s="3" t="s">
        <v>382</v>
      </c>
      <c r="D157" s="3">
        <v>103835</v>
      </c>
      <c r="E157" s="8" t="s">
        <v>108</v>
      </c>
      <c r="F157" s="6" t="s">
        <v>20</v>
      </c>
      <c r="G157" s="6">
        <v>148.84</v>
      </c>
      <c r="H157" s="16">
        <v>71.959999999999994</v>
      </c>
      <c r="I157" s="16">
        <f t="shared" ref="I157:I158" si="89">ROUND(H157*1.25,2)</f>
        <v>89.95</v>
      </c>
      <c r="J157" s="158">
        <f t="shared" ref="J157:J169" si="90">ROUND(I157*G157,2)</f>
        <v>13388.16</v>
      </c>
      <c r="K157" s="191"/>
      <c r="L157" s="16"/>
      <c r="M157" s="16">
        <f t="shared" ref="M157:M166" si="91">ROUND(L157*1.25,2)</f>
        <v>0</v>
      </c>
      <c r="N157" s="158">
        <f t="shared" ref="N157:N163" si="92">ROUND(M157*G157,2)</f>
        <v>0</v>
      </c>
    </row>
    <row r="158" spans="2:14" ht="45" x14ac:dyDescent="0.25">
      <c r="B158" s="3" t="s">
        <v>401</v>
      </c>
      <c r="C158" s="3" t="s">
        <v>382</v>
      </c>
      <c r="D158" s="3">
        <v>97335</v>
      </c>
      <c r="E158" s="8" t="s">
        <v>107</v>
      </c>
      <c r="F158" s="6" t="s">
        <v>20</v>
      </c>
      <c r="G158" s="6">
        <v>4.3</v>
      </c>
      <c r="H158" s="16">
        <v>86.66</v>
      </c>
      <c r="I158" s="16">
        <f t="shared" si="89"/>
        <v>108.33</v>
      </c>
      <c r="J158" s="158">
        <f t="shared" si="90"/>
        <v>465.82</v>
      </c>
      <c r="K158" s="191"/>
      <c r="L158" s="16"/>
      <c r="M158" s="16">
        <f t="shared" si="91"/>
        <v>0</v>
      </c>
      <c r="N158" s="158">
        <f t="shared" si="92"/>
        <v>0</v>
      </c>
    </row>
    <row r="159" spans="2:14" ht="45" x14ac:dyDescent="0.25">
      <c r="B159" s="3" t="s">
        <v>287</v>
      </c>
      <c r="C159" s="3" t="s">
        <v>382</v>
      </c>
      <c r="D159" s="3">
        <v>92311</v>
      </c>
      <c r="E159" s="8" t="s">
        <v>109</v>
      </c>
      <c r="F159" s="6" t="s">
        <v>13</v>
      </c>
      <c r="G159" s="6">
        <v>63</v>
      </c>
      <c r="H159" s="16">
        <v>16.22</v>
      </c>
      <c r="I159" s="16">
        <f>ROUND(H159*1.25,2)</f>
        <v>20.28</v>
      </c>
      <c r="J159" s="158">
        <f t="shared" si="90"/>
        <v>1277.6400000000001</v>
      </c>
      <c r="K159" s="191"/>
      <c r="L159" s="16"/>
      <c r="M159" s="16">
        <f>ROUND(L159*1.25,2)</f>
        <v>0</v>
      </c>
      <c r="N159" s="158">
        <f t="shared" si="92"/>
        <v>0</v>
      </c>
    </row>
    <row r="160" spans="2:14" ht="30" x14ac:dyDescent="0.25">
      <c r="B160" s="3" t="s">
        <v>402</v>
      </c>
      <c r="C160" s="3" t="s">
        <v>382</v>
      </c>
      <c r="D160" s="3">
        <v>92314</v>
      </c>
      <c r="E160" s="8" t="s">
        <v>110</v>
      </c>
      <c r="F160" s="6" t="s">
        <v>13</v>
      </c>
      <c r="G160" s="6">
        <v>43</v>
      </c>
      <c r="H160" s="16">
        <v>11.01</v>
      </c>
      <c r="I160" s="16">
        <f>ROUND(H160*1.25,2)</f>
        <v>13.76</v>
      </c>
      <c r="J160" s="158">
        <f t="shared" si="90"/>
        <v>591.67999999999995</v>
      </c>
      <c r="K160" s="191"/>
      <c r="L160" s="16"/>
      <c r="M160" s="16">
        <f>ROUND(L160*1.25,2)</f>
        <v>0</v>
      </c>
      <c r="N160" s="158">
        <f t="shared" si="92"/>
        <v>0</v>
      </c>
    </row>
    <row r="161" spans="2:14" ht="30" x14ac:dyDescent="0.25">
      <c r="B161" s="3" t="s">
        <v>403</v>
      </c>
      <c r="C161" s="3" t="s">
        <v>382</v>
      </c>
      <c r="D161" s="3">
        <v>92315</v>
      </c>
      <c r="E161" s="8" t="s">
        <v>112</v>
      </c>
      <c r="F161" s="6" t="s">
        <v>13</v>
      </c>
      <c r="G161" s="6">
        <v>2</v>
      </c>
      <c r="H161" s="16">
        <v>15.57</v>
      </c>
      <c r="I161" s="16">
        <f t="shared" ref="I161:I169" si="93">ROUND(H161*1.25,2)</f>
        <v>19.46</v>
      </c>
      <c r="J161" s="158">
        <f t="shared" si="90"/>
        <v>38.92</v>
      </c>
      <c r="K161" s="191"/>
      <c r="L161" s="16"/>
      <c r="M161" s="16">
        <f t="shared" si="91"/>
        <v>0</v>
      </c>
      <c r="N161" s="158">
        <f t="shared" si="92"/>
        <v>0</v>
      </c>
    </row>
    <row r="162" spans="2:14" ht="30" x14ac:dyDescent="0.25">
      <c r="B162" s="3" t="s">
        <v>404</v>
      </c>
      <c r="C162" s="3" t="s">
        <v>382</v>
      </c>
      <c r="D162" s="3">
        <v>92317</v>
      </c>
      <c r="E162" s="8" t="s">
        <v>111</v>
      </c>
      <c r="F162" s="6" t="s">
        <v>13</v>
      </c>
      <c r="G162" s="6">
        <v>21</v>
      </c>
      <c r="H162" s="16">
        <v>22.89</v>
      </c>
      <c r="I162" s="16">
        <f t="shared" si="93"/>
        <v>28.61</v>
      </c>
      <c r="J162" s="158">
        <f t="shared" si="90"/>
        <v>600.80999999999995</v>
      </c>
      <c r="K162" s="191"/>
      <c r="L162" s="16"/>
      <c r="M162" s="16">
        <f t="shared" si="91"/>
        <v>0</v>
      </c>
      <c r="N162" s="158">
        <f t="shared" si="92"/>
        <v>0</v>
      </c>
    </row>
    <row r="163" spans="2:14" ht="45" x14ac:dyDescent="0.25">
      <c r="B163" s="3" t="s">
        <v>423</v>
      </c>
      <c r="C163" s="3" t="s">
        <v>382</v>
      </c>
      <c r="D163" s="3">
        <v>93085</v>
      </c>
      <c r="E163" s="8" t="s">
        <v>170</v>
      </c>
      <c r="F163" s="6" t="s">
        <v>13</v>
      </c>
      <c r="G163" s="6">
        <v>1</v>
      </c>
      <c r="H163" s="16">
        <v>18.89</v>
      </c>
      <c r="I163" s="16">
        <f t="shared" si="93"/>
        <v>23.61</v>
      </c>
      <c r="J163" s="158">
        <f t="shared" si="90"/>
        <v>23.61</v>
      </c>
      <c r="K163" s="191"/>
      <c r="L163" s="16"/>
      <c r="M163" s="16">
        <f t="shared" si="91"/>
        <v>0</v>
      </c>
      <c r="N163" s="158">
        <f t="shared" si="92"/>
        <v>0</v>
      </c>
    </row>
    <row r="164" spans="2:14" x14ac:dyDescent="0.25">
      <c r="B164" s="3" t="s">
        <v>424</v>
      </c>
      <c r="C164" s="3" t="s">
        <v>28</v>
      </c>
      <c r="D164" s="3" t="s">
        <v>91</v>
      </c>
      <c r="E164" s="8" t="s">
        <v>89</v>
      </c>
      <c r="F164" s="6" t="s">
        <v>13</v>
      </c>
      <c r="G164" s="6">
        <v>24</v>
      </c>
      <c r="H164" s="16">
        <v>36.99666666666667</v>
      </c>
      <c r="I164" s="16">
        <f t="shared" ref="I164:I165" si="94">ROUND(H164*1.25,2)</f>
        <v>46.25</v>
      </c>
      <c r="J164" s="158">
        <f t="shared" ref="J164:J165" si="95">ROUND(I164*G164,2)</f>
        <v>1110</v>
      </c>
      <c r="K164" s="191"/>
      <c r="L164" s="16"/>
      <c r="M164" s="16">
        <f t="shared" ref="M164:M165" si="96">ROUND(L164*1.25,2)</f>
        <v>0</v>
      </c>
      <c r="N164" s="158">
        <f t="shared" ref="N164:N165" si="97">ROUND(M164*G164,2)</f>
        <v>0</v>
      </c>
    </row>
    <row r="165" spans="2:14" x14ac:dyDescent="0.25">
      <c r="B165" s="3" t="s">
        <v>425</v>
      </c>
      <c r="C165" s="3" t="s">
        <v>28</v>
      </c>
      <c r="D165" s="3" t="s">
        <v>93</v>
      </c>
      <c r="E165" s="8" t="s">
        <v>113</v>
      </c>
      <c r="F165" s="61" t="s">
        <v>13</v>
      </c>
      <c r="G165" s="61">
        <v>24</v>
      </c>
      <c r="H165" s="17">
        <v>5.55</v>
      </c>
      <c r="I165" s="16">
        <f t="shared" si="94"/>
        <v>6.94</v>
      </c>
      <c r="J165" s="158">
        <f t="shared" si="95"/>
        <v>166.56</v>
      </c>
      <c r="K165" s="191"/>
      <c r="L165" s="16"/>
      <c r="M165" s="16">
        <f t="shared" si="96"/>
        <v>0</v>
      </c>
      <c r="N165" s="158">
        <f t="shared" si="97"/>
        <v>0</v>
      </c>
    </row>
    <row r="166" spans="2:14" ht="30" x14ac:dyDescent="0.25">
      <c r="B166" s="3" t="s">
        <v>426</v>
      </c>
      <c r="C166" s="3" t="s">
        <v>382</v>
      </c>
      <c r="D166" s="3">
        <v>95248</v>
      </c>
      <c r="E166" s="8" t="s">
        <v>114</v>
      </c>
      <c r="F166" s="6" t="s">
        <v>13</v>
      </c>
      <c r="G166" s="61">
        <v>12</v>
      </c>
      <c r="H166" s="16">
        <v>40.21</v>
      </c>
      <c r="I166" s="16">
        <f t="shared" si="93"/>
        <v>50.26</v>
      </c>
      <c r="J166" s="158">
        <f t="shared" si="90"/>
        <v>603.12</v>
      </c>
      <c r="K166" s="191"/>
      <c r="L166" s="16"/>
      <c r="M166" s="16">
        <f t="shared" si="91"/>
        <v>0</v>
      </c>
      <c r="N166" s="158">
        <f>ROUND(M166*G166,2)</f>
        <v>0</v>
      </c>
    </row>
    <row r="167" spans="2:14" x14ac:dyDescent="0.25">
      <c r="B167" s="3" t="s">
        <v>427</v>
      </c>
      <c r="C167" s="3" t="s">
        <v>28</v>
      </c>
      <c r="D167" s="3" t="s">
        <v>92</v>
      </c>
      <c r="E167" s="8" t="s">
        <v>94</v>
      </c>
      <c r="F167" s="6" t="s">
        <v>81</v>
      </c>
      <c r="G167" s="6">
        <v>1</v>
      </c>
      <c r="H167" s="16">
        <v>1018.8666666666667</v>
      </c>
      <c r="I167" s="16">
        <f t="shared" ref="I167" si="98">ROUND(H167*1.25,2)</f>
        <v>1273.58</v>
      </c>
      <c r="J167" s="158">
        <f t="shared" ref="J167" si="99">ROUND(I167*G167,2)</f>
        <v>1273.58</v>
      </c>
      <c r="K167" s="191"/>
      <c r="L167" s="16"/>
      <c r="M167" s="16">
        <f t="shared" ref="M167" si="100">ROUND(L167*1.25,2)</f>
        <v>0</v>
      </c>
      <c r="N167" s="158">
        <f t="shared" ref="N167" si="101">ROUND(M167*G167,2)</f>
        <v>0</v>
      </c>
    </row>
    <row r="168" spans="2:14" ht="30" x14ac:dyDescent="0.25">
      <c r="B168" s="3" t="s">
        <v>428</v>
      </c>
      <c r="C168" s="3" t="s">
        <v>336</v>
      </c>
      <c r="D168" s="88" t="s">
        <v>384</v>
      </c>
      <c r="E168" s="93" t="s">
        <v>99</v>
      </c>
      <c r="F168" s="59" t="s">
        <v>20</v>
      </c>
      <c r="G168" s="6">
        <v>19.643333333333334</v>
      </c>
      <c r="H168" s="16">
        <v>74.25</v>
      </c>
      <c r="I168" s="16">
        <f t="shared" si="93"/>
        <v>92.81</v>
      </c>
      <c r="J168" s="158">
        <f t="shared" si="90"/>
        <v>1823.1</v>
      </c>
      <c r="K168" s="191"/>
      <c r="L168" s="16"/>
      <c r="M168" s="16">
        <f t="shared" ref="M168" si="102">ROUND(L168*1.25,2)</f>
        <v>0</v>
      </c>
      <c r="N168" s="158">
        <f>ROUND(M168*G168,2)</f>
        <v>0</v>
      </c>
    </row>
    <row r="169" spans="2:14" ht="60" x14ac:dyDescent="0.25">
      <c r="B169" s="3" t="s">
        <v>429</v>
      </c>
      <c r="C169" s="3" t="s">
        <v>382</v>
      </c>
      <c r="D169" s="3">
        <v>91170</v>
      </c>
      <c r="E169" s="93" t="s">
        <v>367</v>
      </c>
      <c r="F169" s="59" t="s">
        <v>20</v>
      </c>
      <c r="G169" s="6">
        <v>117.86</v>
      </c>
      <c r="H169" s="16">
        <v>12.72</v>
      </c>
      <c r="I169" s="16">
        <f t="shared" si="93"/>
        <v>15.9</v>
      </c>
      <c r="J169" s="158">
        <f t="shared" si="90"/>
        <v>1873.97</v>
      </c>
      <c r="K169" s="191"/>
      <c r="L169" s="16"/>
      <c r="M169" s="16">
        <f t="shared" ref="M169" si="103">ROUND(L169*1.25,2)</f>
        <v>0</v>
      </c>
      <c r="N169" s="158">
        <f>ROUND(M169*G169,2)</f>
        <v>0</v>
      </c>
    </row>
    <row r="170" spans="2:14" x14ac:dyDescent="0.25">
      <c r="B170" s="13">
        <v>14</v>
      </c>
      <c r="C170" s="13"/>
      <c r="D170" s="13"/>
      <c r="E170" s="7" t="s">
        <v>319</v>
      </c>
      <c r="F170" s="13"/>
      <c r="G170" s="18"/>
      <c r="H170" s="14"/>
      <c r="I170" s="14"/>
      <c r="J170" s="14">
        <f>SUM(J171:J176)</f>
        <v>64689.64</v>
      </c>
      <c r="K170" s="190"/>
      <c r="L170" s="14"/>
      <c r="M170" s="14"/>
      <c r="N170" s="14">
        <f>SUM(N171:N176)</f>
        <v>0</v>
      </c>
    </row>
    <row r="171" spans="2:14" ht="30" x14ac:dyDescent="0.25">
      <c r="B171" s="151" t="s">
        <v>286</v>
      </c>
      <c r="C171" s="3" t="s">
        <v>382</v>
      </c>
      <c r="D171" s="151">
        <v>97629</v>
      </c>
      <c r="E171" s="171" t="s">
        <v>381</v>
      </c>
      <c r="F171" s="172" t="s">
        <v>12</v>
      </c>
      <c r="G171" s="164">
        <v>3.5856200000000005</v>
      </c>
      <c r="H171" s="165">
        <v>104.32</v>
      </c>
      <c r="I171" s="165">
        <f t="shared" ref="I171:I176" si="104">ROUND(H171*1.25,2)</f>
        <v>130.4</v>
      </c>
      <c r="J171" s="158">
        <f t="shared" ref="J171:J176" si="105">ROUND(I171*G171,2)</f>
        <v>467.56</v>
      </c>
      <c r="K171" s="191"/>
      <c r="L171" s="165"/>
      <c r="M171" s="165">
        <f t="shared" ref="M171:M176" si="106">ROUND(L171*1.25,2)</f>
        <v>0</v>
      </c>
      <c r="N171" s="170">
        <f t="shared" ref="N171:N176" si="107">ROUND(M171*G171,2)</f>
        <v>0</v>
      </c>
    </row>
    <row r="172" spans="2:14" ht="30" x14ac:dyDescent="0.25">
      <c r="B172" s="3" t="s">
        <v>321</v>
      </c>
      <c r="C172" s="3" t="s">
        <v>383</v>
      </c>
      <c r="D172" s="3" t="s">
        <v>120</v>
      </c>
      <c r="E172" s="8" t="s">
        <v>119</v>
      </c>
      <c r="F172" s="3" t="s">
        <v>12</v>
      </c>
      <c r="G172" s="19">
        <v>5.3784300000000007</v>
      </c>
      <c r="H172" s="16">
        <v>144.07</v>
      </c>
      <c r="I172" s="16">
        <f t="shared" si="104"/>
        <v>180.09</v>
      </c>
      <c r="J172" s="158">
        <f t="shared" si="105"/>
        <v>968.6</v>
      </c>
      <c r="K172" s="191"/>
      <c r="L172" s="16"/>
      <c r="M172" s="16">
        <f t="shared" si="106"/>
        <v>0</v>
      </c>
      <c r="N172" s="15">
        <f t="shared" si="107"/>
        <v>0</v>
      </c>
    </row>
    <row r="173" spans="2:14" ht="45" x14ac:dyDescent="0.25">
      <c r="B173" s="3" t="s">
        <v>322</v>
      </c>
      <c r="C173" s="3" t="s">
        <v>383</v>
      </c>
      <c r="D173" s="3" t="s">
        <v>22</v>
      </c>
      <c r="E173" s="8" t="s">
        <v>21</v>
      </c>
      <c r="F173" s="3" t="s">
        <v>12</v>
      </c>
      <c r="G173" s="19">
        <v>5.3784300000000007</v>
      </c>
      <c r="H173" s="16">
        <v>110.53</v>
      </c>
      <c r="I173" s="16">
        <f t="shared" si="104"/>
        <v>138.16</v>
      </c>
      <c r="J173" s="158">
        <f t="shared" si="105"/>
        <v>743.08</v>
      </c>
      <c r="K173" s="191"/>
      <c r="L173" s="16"/>
      <c r="M173" s="16">
        <f t="shared" si="106"/>
        <v>0</v>
      </c>
      <c r="N173" s="15">
        <f t="shared" si="107"/>
        <v>0</v>
      </c>
    </row>
    <row r="174" spans="2:14" ht="30" x14ac:dyDescent="0.25">
      <c r="B174" s="151" t="s">
        <v>323</v>
      </c>
      <c r="C174" s="3" t="s">
        <v>382</v>
      </c>
      <c r="D174" s="151">
        <v>103076</v>
      </c>
      <c r="E174" s="171" t="s">
        <v>368</v>
      </c>
      <c r="F174" s="172" t="s">
        <v>11</v>
      </c>
      <c r="G174" s="164">
        <v>71.712400000000002</v>
      </c>
      <c r="H174" s="165">
        <v>138.9</v>
      </c>
      <c r="I174" s="165">
        <f t="shared" si="104"/>
        <v>173.63</v>
      </c>
      <c r="J174" s="158">
        <f t="shared" si="105"/>
        <v>12451.42</v>
      </c>
      <c r="K174" s="191"/>
      <c r="L174" s="165"/>
      <c r="M174" s="165">
        <f t="shared" ref="M174" si="108">ROUND(L174*1.25,2)</f>
        <v>0</v>
      </c>
      <c r="N174" s="170">
        <f t="shared" si="107"/>
        <v>0</v>
      </c>
    </row>
    <row r="175" spans="2:14" x14ac:dyDescent="0.25">
      <c r="B175" s="151" t="s">
        <v>405</v>
      </c>
      <c r="C175" s="3" t="s">
        <v>382</v>
      </c>
      <c r="D175" s="151">
        <v>98671</v>
      </c>
      <c r="E175" s="171" t="s">
        <v>153</v>
      </c>
      <c r="F175" s="172" t="s">
        <v>11</v>
      </c>
      <c r="G175" s="164">
        <v>71.712400000000002</v>
      </c>
      <c r="H175" s="165">
        <v>471.79</v>
      </c>
      <c r="I175" s="165">
        <f t="shared" si="104"/>
        <v>589.74</v>
      </c>
      <c r="J175" s="158">
        <f t="shared" si="105"/>
        <v>42291.67</v>
      </c>
      <c r="K175" s="191"/>
      <c r="L175" s="165"/>
      <c r="M175" s="165">
        <f t="shared" si="106"/>
        <v>0</v>
      </c>
      <c r="N175" s="170">
        <f t="shared" si="107"/>
        <v>0</v>
      </c>
    </row>
    <row r="176" spans="2:14" x14ac:dyDescent="0.25">
      <c r="B176" s="151" t="s">
        <v>324</v>
      </c>
      <c r="C176" s="3" t="s">
        <v>382</v>
      </c>
      <c r="D176" s="151">
        <v>98685</v>
      </c>
      <c r="E176" s="171" t="s">
        <v>320</v>
      </c>
      <c r="F176" s="172" t="s">
        <v>20</v>
      </c>
      <c r="G176" s="164">
        <v>71.780000000000015</v>
      </c>
      <c r="H176" s="165">
        <v>86.57</v>
      </c>
      <c r="I176" s="165">
        <f t="shared" si="104"/>
        <v>108.21</v>
      </c>
      <c r="J176" s="158">
        <f t="shared" si="105"/>
        <v>7767.31</v>
      </c>
      <c r="K176" s="191"/>
      <c r="L176" s="165"/>
      <c r="M176" s="165">
        <f t="shared" si="106"/>
        <v>0</v>
      </c>
      <c r="N176" s="170">
        <f t="shared" si="107"/>
        <v>0</v>
      </c>
    </row>
    <row r="177" spans="2:15" x14ac:dyDescent="0.25">
      <c r="B177" s="13">
        <v>15</v>
      </c>
      <c r="C177" s="13"/>
      <c r="D177" s="13"/>
      <c r="E177" s="7" t="s">
        <v>160</v>
      </c>
      <c r="F177" s="13"/>
      <c r="G177" s="18"/>
      <c r="H177" s="14"/>
      <c r="I177" s="14"/>
      <c r="J177" s="14">
        <f>SUM(J178:J183)</f>
        <v>1373.39</v>
      </c>
      <c r="K177" s="190"/>
      <c r="L177" s="14"/>
      <c r="M177" s="14"/>
      <c r="N177" s="14">
        <f>SUM(N178:N183)</f>
        <v>0</v>
      </c>
    </row>
    <row r="178" spans="2:15" ht="30" x14ac:dyDescent="0.25">
      <c r="B178" s="3" t="s">
        <v>325</v>
      </c>
      <c r="C178" s="3" t="s">
        <v>382</v>
      </c>
      <c r="D178" s="56">
        <v>99802</v>
      </c>
      <c r="E178" s="8" t="s">
        <v>161</v>
      </c>
      <c r="F178" s="3" t="s">
        <v>11</v>
      </c>
      <c r="G178" s="4">
        <v>22.891999999999999</v>
      </c>
      <c r="H178" s="16">
        <v>0.74</v>
      </c>
      <c r="I178" s="16">
        <f t="shared" ref="I178:I183" si="109">ROUND(H178*1.25,2)</f>
        <v>0.93</v>
      </c>
      <c r="J178" s="158">
        <f t="shared" ref="J178:J183" si="110">ROUND(I178*G178,2)</f>
        <v>21.29</v>
      </c>
      <c r="K178" s="191"/>
      <c r="L178" s="16"/>
      <c r="M178" s="16">
        <f t="shared" ref="M178" si="111">ROUND(L178*1.25,2)</f>
        <v>0</v>
      </c>
      <c r="N178" s="15">
        <f t="shared" ref="N178:N183" si="112">ROUND(M178*G178,2)</f>
        <v>0</v>
      </c>
      <c r="O178" s="83"/>
    </row>
    <row r="179" spans="2:15" ht="30" x14ac:dyDescent="0.25">
      <c r="B179" s="3" t="s">
        <v>430</v>
      </c>
      <c r="C179" s="3" t="s">
        <v>382</v>
      </c>
      <c r="D179" s="56">
        <v>99803</v>
      </c>
      <c r="E179" s="8" t="s">
        <v>162</v>
      </c>
      <c r="F179" s="3" t="s">
        <v>11</v>
      </c>
      <c r="G179" s="4">
        <v>22.891999999999999</v>
      </c>
      <c r="H179" s="16">
        <v>2.88</v>
      </c>
      <c r="I179" s="16">
        <f t="shared" si="109"/>
        <v>3.6</v>
      </c>
      <c r="J179" s="158">
        <f t="shared" si="110"/>
        <v>82.41</v>
      </c>
      <c r="K179" s="191"/>
      <c r="L179" s="16"/>
      <c r="M179" s="16">
        <f t="shared" ref="M179:M183" si="113">ROUND(L179*1.25,2)</f>
        <v>0</v>
      </c>
      <c r="N179" s="15">
        <f t="shared" si="112"/>
        <v>0</v>
      </c>
      <c r="O179" s="83"/>
    </row>
    <row r="180" spans="2:15" ht="30" x14ac:dyDescent="0.25">
      <c r="B180" s="3" t="s">
        <v>431</v>
      </c>
      <c r="C180" s="3" t="s">
        <v>382</v>
      </c>
      <c r="D180" s="56">
        <v>99804</v>
      </c>
      <c r="E180" s="8" t="s">
        <v>163</v>
      </c>
      <c r="F180" s="3" t="s">
        <v>11</v>
      </c>
      <c r="G180" s="4">
        <v>22.891999999999999</v>
      </c>
      <c r="H180" s="16">
        <v>7.46</v>
      </c>
      <c r="I180" s="16">
        <f t="shared" si="109"/>
        <v>9.33</v>
      </c>
      <c r="J180" s="158">
        <f t="shared" si="110"/>
        <v>213.58</v>
      </c>
      <c r="K180" s="191"/>
      <c r="L180" s="16"/>
      <c r="M180" s="16">
        <f t="shared" si="113"/>
        <v>0</v>
      </c>
      <c r="N180" s="15">
        <f t="shared" si="112"/>
        <v>0</v>
      </c>
      <c r="O180" s="83"/>
    </row>
    <row r="181" spans="2:15" ht="30" x14ac:dyDescent="0.25">
      <c r="B181" s="3" t="s">
        <v>432</v>
      </c>
      <c r="C181" s="3" t="s">
        <v>382</v>
      </c>
      <c r="D181" s="56">
        <v>99810</v>
      </c>
      <c r="E181" s="8" t="s">
        <v>164</v>
      </c>
      <c r="F181" s="3" t="s">
        <v>11</v>
      </c>
      <c r="G181" s="4">
        <v>71.712400000000002</v>
      </c>
      <c r="H181" s="16">
        <v>10.199999999999999</v>
      </c>
      <c r="I181" s="16">
        <f t="shared" si="109"/>
        <v>12.75</v>
      </c>
      <c r="J181" s="158">
        <f t="shared" si="110"/>
        <v>914.33</v>
      </c>
      <c r="K181" s="191"/>
      <c r="L181" s="16"/>
      <c r="M181" s="16">
        <f t="shared" si="113"/>
        <v>0</v>
      </c>
      <c r="N181" s="15">
        <f t="shared" si="112"/>
        <v>0</v>
      </c>
      <c r="O181" s="83"/>
    </row>
    <row r="182" spans="2:15" ht="30" x14ac:dyDescent="0.25">
      <c r="B182" s="3" t="s">
        <v>433</v>
      </c>
      <c r="C182" s="3" t="s">
        <v>382</v>
      </c>
      <c r="D182" s="56">
        <v>99816</v>
      </c>
      <c r="E182" s="8" t="s">
        <v>165</v>
      </c>
      <c r="F182" s="59" t="s">
        <v>13</v>
      </c>
      <c r="G182" s="4">
        <v>6</v>
      </c>
      <c r="H182" s="16">
        <v>12.04</v>
      </c>
      <c r="I182" s="16">
        <f t="shared" si="109"/>
        <v>15.05</v>
      </c>
      <c r="J182" s="158">
        <f t="shared" si="110"/>
        <v>90.3</v>
      </c>
      <c r="K182" s="191"/>
      <c r="L182" s="16"/>
      <c r="M182" s="16">
        <f t="shared" si="113"/>
        <v>0</v>
      </c>
      <c r="N182" s="15">
        <f t="shared" si="112"/>
        <v>0</v>
      </c>
      <c r="O182" s="83"/>
    </row>
    <row r="183" spans="2:15" ht="30" x14ac:dyDescent="0.25">
      <c r="B183" s="3" t="s">
        <v>434</v>
      </c>
      <c r="C183" s="3" t="s">
        <v>382</v>
      </c>
      <c r="D183" s="56">
        <v>99818</v>
      </c>
      <c r="E183" s="8" t="s">
        <v>166</v>
      </c>
      <c r="F183" s="59" t="s">
        <v>13</v>
      </c>
      <c r="G183" s="4">
        <v>6</v>
      </c>
      <c r="H183" s="16">
        <v>6.86</v>
      </c>
      <c r="I183" s="16">
        <f t="shared" si="109"/>
        <v>8.58</v>
      </c>
      <c r="J183" s="158">
        <f t="shared" si="110"/>
        <v>51.48</v>
      </c>
      <c r="K183" s="191"/>
      <c r="L183" s="16"/>
      <c r="M183" s="16">
        <f t="shared" si="113"/>
        <v>0</v>
      </c>
      <c r="N183" s="15">
        <f t="shared" si="112"/>
        <v>0</v>
      </c>
      <c r="O183" s="83"/>
    </row>
    <row r="184" spans="2:15" x14ac:dyDescent="0.25">
      <c r="B184" s="13">
        <v>16</v>
      </c>
      <c r="C184" s="13"/>
      <c r="D184" s="13"/>
      <c r="E184" s="7" t="s">
        <v>98</v>
      </c>
      <c r="F184" s="13"/>
      <c r="G184" s="18"/>
      <c r="H184" s="14"/>
      <c r="I184" s="14"/>
      <c r="J184" s="14">
        <f>J185</f>
        <v>30374.3</v>
      </c>
      <c r="K184" s="190"/>
      <c r="L184" s="14"/>
      <c r="M184" s="14"/>
      <c r="N184" s="14">
        <f>N185</f>
        <v>0</v>
      </c>
    </row>
    <row r="185" spans="2:15" ht="21" x14ac:dyDescent="0.25">
      <c r="B185" s="3" t="s">
        <v>435</v>
      </c>
      <c r="C185" s="3" t="s">
        <v>28</v>
      </c>
      <c r="D185" s="173" t="s">
        <v>96</v>
      </c>
      <c r="E185" s="8" t="s">
        <v>98</v>
      </c>
      <c r="F185" s="3" t="s">
        <v>105</v>
      </c>
      <c r="G185" s="29">
        <v>10</v>
      </c>
      <c r="H185" s="17">
        <v>2429.9468000000006</v>
      </c>
      <c r="I185" s="16">
        <f t="shared" ref="I185" si="114">ROUND(H185*1.25,2)</f>
        <v>3037.43</v>
      </c>
      <c r="J185" s="158">
        <f t="shared" ref="J185" si="115">ROUND(I185*G185,2)</f>
        <v>30374.3</v>
      </c>
      <c r="K185" s="180"/>
      <c r="L185" s="16"/>
      <c r="M185" s="16">
        <f t="shared" ref="M185" si="116">ROUND(L185*1.25,2)</f>
        <v>0</v>
      </c>
      <c r="N185" s="15">
        <f t="shared" ref="N185" si="117">ROUND(M185*G185,2)</f>
        <v>0</v>
      </c>
      <c r="O185" s="174"/>
    </row>
    <row r="186" spans="2:15" x14ac:dyDescent="0.25">
      <c r="B186" s="13"/>
      <c r="C186" s="13"/>
      <c r="D186" s="13"/>
      <c r="E186" s="7" t="s">
        <v>37</v>
      </c>
      <c r="F186" s="13"/>
      <c r="G186" s="18"/>
      <c r="H186" s="14"/>
      <c r="I186" s="14"/>
      <c r="J186" s="14">
        <f>(SUM(J9:J185))/2</f>
        <v>690116.47000000055</v>
      </c>
      <c r="K186" s="190"/>
      <c r="L186" s="14"/>
      <c r="M186" s="14"/>
      <c r="N186" s="14">
        <f>(SUM(N9:N185))/2</f>
        <v>0</v>
      </c>
      <c r="O186" s="22"/>
    </row>
    <row r="187" spans="2:15" ht="113.25" customHeight="1" x14ac:dyDescent="0.25">
      <c r="E187"/>
      <c r="G187" s="192"/>
      <c r="H187" s="193"/>
      <c r="I187" s="193"/>
      <c r="J187" s="193"/>
      <c r="K187" s="194"/>
      <c r="L187" s="194"/>
      <c r="M187" s="194"/>
      <c r="N187" s="194"/>
      <c r="O187" s="94"/>
    </row>
    <row r="188" spans="2:15" x14ac:dyDescent="0.25">
      <c r="G188" s="318" t="s">
        <v>476</v>
      </c>
      <c r="H188" s="318"/>
      <c r="I188" s="318"/>
      <c r="J188" s="179"/>
      <c r="K188" s="179"/>
      <c r="L188" s="179"/>
      <c r="M188" s="179"/>
      <c r="N188" s="179"/>
      <c r="O188" s="22"/>
    </row>
    <row r="189" spans="2:15" x14ac:dyDescent="0.25">
      <c r="G189" s="10" t="s">
        <v>477</v>
      </c>
      <c r="K189" s="10"/>
    </row>
    <row r="190" spans="2:15" x14ac:dyDescent="0.25">
      <c r="I190" s="25"/>
      <c r="M190" s="25"/>
    </row>
  </sheetData>
  <autoFilter ref="A8:N190" xr:uid="{00000000-0001-0000-1300-000000000000}"/>
  <sortState xmlns:xlrd2="http://schemas.microsoft.com/office/spreadsheetml/2017/richdata2" ref="B91:L101">
    <sortCondition ref="D91:D101"/>
  </sortState>
  <mergeCells count="12">
    <mergeCell ref="L7:N7"/>
    <mergeCell ref="H7:J7"/>
    <mergeCell ref="G188:I188"/>
    <mergeCell ref="F4:G4"/>
    <mergeCell ref="E1:J1"/>
    <mergeCell ref="E3:J3"/>
    <mergeCell ref="B7:B8"/>
    <mergeCell ref="C7:C8"/>
    <mergeCell ref="D7:D8"/>
    <mergeCell ref="E7:E8"/>
    <mergeCell ref="F7:F8"/>
    <mergeCell ref="G7:G8"/>
  </mergeCells>
  <phoneticPr fontId="27" type="noConversion"/>
  <printOptions horizontalCentered="1"/>
  <pageMargins left="0.27559055118110237" right="0.27559055118110237" top="0.27559055118110237" bottom="0.39370078740157483" header="0.31496062992125984" footer="0.31496062992125984"/>
  <pageSetup paperSize="9" scale="55" orientation="landscape" r:id="rId1"/>
  <headerFooter>
    <oddFooter>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Plan17"/>
  <dimension ref="A1:T58"/>
  <sheetViews>
    <sheetView view="pageBreakPreview" topLeftCell="A7" zoomScale="85" zoomScaleSheetLayoutView="85" workbookViewId="0">
      <selection sqref="A1:XFD4"/>
    </sheetView>
  </sheetViews>
  <sheetFormatPr defaultRowHeight="15" x14ac:dyDescent="0.25"/>
  <cols>
    <col min="1" max="1" width="6" style="31" customWidth="1"/>
    <col min="2" max="2" width="34" style="85" customWidth="1"/>
    <col min="3" max="3" width="12.85546875" style="31" customWidth="1"/>
    <col min="4" max="4" width="14.42578125" style="31" customWidth="1"/>
    <col min="5" max="5" width="14.42578125" style="78" customWidth="1"/>
    <col min="6" max="15" width="14.42578125" style="31" customWidth="1"/>
    <col min="16" max="17" width="12.140625" style="31" hidden="1" customWidth="1"/>
    <col min="18" max="18" width="9.140625" style="31" customWidth="1"/>
    <col min="19" max="19" width="16.140625" style="31" hidden="1" customWidth="1"/>
    <col min="20" max="16384" width="9.140625" style="31"/>
  </cols>
  <sheetData>
    <row r="1" spans="1:18" s="2" customFormat="1" ht="74.25" customHeight="1" x14ac:dyDescent="0.25">
      <c r="A1" s="254"/>
      <c r="B1" s="255"/>
      <c r="C1" s="255"/>
      <c r="D1" s="255"/>
      <c r="E1" s="256"/>
      <c r="F1" s="319" t="s">
        <v>482</v>
      </c>
      <c r="G1" s="319"/>
      <c r="H1" s="319"/>
      <c r="I1" s="319"/>
      <c r="J1" s="319"/>
      <c r="K1" s="319"/>
      <c r="L1" s="319"/>
      <c r="M1" s="257"/>
      <c r="N1" s="257"/>
      <c r="O1" s="258"/>
    </row>
    <row r="2" spans="1:18" s="2" customFormat="1" x14ac:dyDescent="0.25">
      <c r="A2" s="89"/>
      <c r="B2" s="21"/>
      <c r="C2" s="21"/>
      <c r="D2" s="21"/>
      <c r="E2" s="58"/>
      <c r="F2" s="21"/>
      <c r="G2" s="259"/>
      <c r="H2" s="57"/>
      <c r="I2" s="57"/>
      <c r="J2" s="57"/>
      <c r="K2" s="187"/>
      <c r="L2" s="57"/>
      <c r="M2" s="57"/>
      <c r="N2" s="57"/>
      <c r="O2" s="62"/>
    </row>
    <row r="3" spans="1:18" s="2" customFormat="1" ht="42.75" customHeight="1" x14ac:dyDescent="0.25">
      <c r="A3" s="89"/>
      <c r="B3" s="21"/>
      <c r="C3" s="21"/>
      <c r="D3" s="21"/>
      <c r="F3" s="320" t="s">
        <v>468</v>
      </c>
      <c r="G3" s="320"/>
      <c r="H3" s="320"/>
      <c r="I3" s="320"/>
      <c r="J3" s="320"/>
      <c r="K3" s="320"/>
      <c r="L3" s="320"/>
      <c r="M3" s="184"/>
      <c r="N3" s="184"/>
      <c r="O3" s="260"/>
    </row>
    <row r="4" spans="1:18" x14ac:dyDescent="0.25">
      <c r="A4" s="261"/>
      <c r="B4" s="262"/>
      <c r="C4" s="124"/>
      <c r="D4" s="32"/>
      <c r="E4" s="32"/>
      <c r="F4" s="124"/>
      <c r="G4" s="124"/>
      <c r="H4" s="124"/>
      <c r="I4" s="79" t="str">
        <f>'ANEXO II'!F4</f>
        <v>CR: 955180/2023</v>
      </c>
      <c r="L4" s="124"/>
      <c r="M4" s="124"/>
      <c r="N4" s="124"/>
      <c r="O4" s="125"/>
      <c r="P4" s="124"/>
      <c r="Q4" s="125"/>
    </row>
    <row r="5" spans="1:18" ht="13.5" customHeight="1" x14ac:dyDescent="0.25">
      <c r="A5" s="261"/>
      <c r="B5" s="262"/>
      <c r="C5" s="124"/>
      <c r="D5" s="32"/>
      <c r="E5" s="32"/>
      <c r="F5" s="124"/>
      <c r="G5" s="124"/>
      <c r="H5" s="124"/>
      <c r="I5" s="124"/>
      <c r="J5" s="124"/>
      <c r="K5" s="124"/>
      <c r="L5" s="124"/>
      <c r="M5" s="124"/>
      <c r="N5" s="124"/>
      <c r="O5" s="125"/>
      <c r="P5" s="124"/>
      <c r="Q5" s="125"/>
    </row>
    <row r="6" spans="1:18" s="1" customFormat="1" x14ac:dyDescent="0.25">
      <c r="A6" s="335" t="s">
        <v>54</v>
      </c>
      <c r="B6" s="337" t="s">
        <v>2</v>
      </c>
      <c r="C6" s="338"/>
      <c r="D6" s="341" t="s">
        <v>55</v>
      </c>
      <c r="E6" s="325" t="s">
        <v>56</v>
      </c>
      <c r="F6" s="263">
        <v>1</v>
      </c>
      <c r="G6" s="123">
        <v>2</v>
      </c>
      <c r="H6" s="123">
        <v>3</v>
      </c>
      <c r="I6" s="123">
        <v>4</v>
      </c>
      <c r="J6" s="123">
        <v>5</v>
      </c>
      <c r="K6" s="123">
        <v>6</v>
      </c>
      <c r="L6" s="123">
        <v>7</v>
      </c>
      <c r="M6" s="123">
        <v>8</v>
      </c>
      <c r="N6" s="123">
        <v>9</v>
      </c>
      <c r="O6" s="126">
        <v>10</v>
      </c>
      <c r="P6" s="240">
        <v>11</v>
      </c>
      <c r="Q6" s="126">
        <v>12</v>
      </c>
    </row>
    <row r="7" spans="1:18" s="1" customFormat="1" x14ac:dyDescent="0.25">
      <c r="A7" s="336"/>
      <c r="B7" s="339"/>
      <c r="C7" s="340"/>
      <c r="D7" s="342"/>
      <c r="E7" s="326"/>
      <c r="F7" s="80"/>
      <c r="G7" s="80"/>
      <c r="H7" s="80"/>
      <c r="I7" s="80"/>
      <c r="J7" s="80"/>
      <c r="K7" s="80"/>
      <c r="L7" s="80"/>
      <c r="M7" s="80"/>
      <c r="N7" s="80"/>
      <c r="O7" s="127"/>
      <c r="P7" s="241"/>
      <c r="Q7" s="127"/>
    </row>
    <row r="8" spans="1:18" x14ac:dyDescent="0.25">
      <c r="A8" s="264">
        <f>'ANEXO II'!B9</f>
        <v>1</v>
      </c>
      <c r="B8" s="265" t="str">
        <f>'ANEXO II'!E9</f>
        <v>SERVIÇOS PRELIMINARES</v>
      </c>
      <c r="C8" s="266"/>
      <c r="D8" s="267">
        <f>'ANEXO II'!N9</f>
        <v>0</v>
      </c>
      <c r="E8" s="268" t="s">
        <v>57</v>
      </c>
      <c r="F8" s="242">
        <v>1</v>
      </c>
      <c r="G8" s="242"/>
      <c r="H8" s="242"/>
      <c r="I8" s="242"/>
      <c r="J8" s="242"/>
      <c r="K8" s="242"/>
      <c r="L8" s="242"/>
      <c r="M8" s="242"/>
      <c r="N8" s="242"/>
      <c r="O8" s="269"/>
      <c r="P8" s="242"/>
      <c r="Q8" s="128"/>
      <c r="R8" s="175">
        <f>SUM(F8:Q8)</f>
        <v>1</v>
      </c>
    </row>
    <row r="9" spans="1:18" x14ac:dyDescent="0.25">
      <c r="A9" s="130"/>
      <c r="B9" s="131"/>
      <c r="C9" s="270"/>
      <c r="D9" s="132"/>
      <c r="E9" s="109"/>
      <c r="F9" s="33">
        <f>$D8*F8</f>
        <v>0</v>
      </c>
      <c r="G9" s="33"/>
      <c r="H9" s="33"/>
      <c r="I9" s="33"/>
      <c r="J9" s="33"/>
      <c r="K9" s="33"/>
      <c r="L9" s="33"/>
      <c r="M9" s="33"/>
      <c r="N9" s="33"/>
      <c r="O9" s="271"/>
      <c r="P9" s="33"/>
      <c r="Q9" s="33">
        <f>D8-SUM(F9:P9)</f>
        <v>0</v>
      </c>
      <c r="R9" s="175"/>
    </row>
    <row r="10" spans="1:18" x14ac:dyDescent="0.25">
      <c r="A10" s="264">
        <f>'ANEXO II'!B14</f>
        <v>2</v>
      </c>
      <c r="B10" s="328" t="str">
        <f>'ANEXO II'!E14</f>
        <v>CANTEIRO DE OBRAS</v>
      </c>
      <c r="C10" s="329"/>
      <c r="D10" s="267">
        <f>'ANEXO II'!N14</f>
        <v>0</v>
      </c>
      <c r="E10" s="268" t="s">
        <v>57</v>
      </c>
      <c r="F10" s="242">
        <v>6.4207253858684116E-2</v>
      </c>
      <c r="G10" s="242">
        <v>6.2335465870641246E-2</v>
      </c>
      <c r="H10" s="242">
        <v>6.6802699724743425E-2</v>
      </c>
      <c r="I10" s="242">
        <v>0.15558750699892837</v>
      </c>
      <c r="J10" s="242">
        <v>0.17242255805835391</v>
      </c>
      <c r="K10" s="242">
        <v>0.13213874173016468</v>
      </c>
      <c r="L10" s="242">
        <v>0.12289945105834009</v>
      </c>
      <c r="M10" s="242">
        <v>0.10892845784009295</v>
      </c>
      <c r="N10" s="242">
        <v>9.3842030800666054E-2</v>
      </c>
      <c r="O10" s="269">
        <v>2.0835834059385192E-2</v>
      </c>
      <c r="P10" s="242" t="e">
        <f t="shared" ref="P10:Q10" si="0">P38</f>
        <v>#DIV/0!</v>
      </c>
      <c r="Q10" s="128" t="e">
        <f t="shared" si="0"/>
        <v>#DIV/0!</v>
      </c>
      <c r="R10" s="175" t="e">
        <f t="shared" ref="R10" si="1">SUM(F10:Q10)</f>
        <v>#DIV/0!</v>
      </c>
    </row>
    <row r="11" spans="1:18" x14ac:dyDescent="0.25">
      <c r="A11" s="130"/>
      <c r="B11" s="330"/>
      <c r="C11" s="331"/>
      <c r="D11" s="132"/>
      <c r="E11" s="109"/>
      <c r="F11" s="33">
        <f>$D10*F10</f>
        <v>0</v>
      </c>
      <c r="G11" s="33">
        <f>$D10*G10</f>
        <v>0</v>
      </c>
      <c r="H11" s="34">
        <f t="shared" ref="H11:Q11" si="2">$D10*H10</f>
        <v>0</v>
      </c>
      <c r="I11" s="34">
        <f t="shared" si="2"/>
        <v>0</v>
      </c>
      <c r="J11" s="34">
        <f t="shared" si="2"/>
        <v>0</v>
      </c>
      <c r="K11" s="34">
        <f t="shared" si="2"/>
        <v>0</v>
      </c>
      <c r="L11" s="34">
        <f t="shared" si="2"/>
        <v>0</v>
      </c>
      <c r="M11" s="34">
        <f t="shared" si="2"/>
        <v>0</v>
      </c>
      <c r="N11" s="34">
        <f t="shared" si="2"/>
        <v>0</v>
      </c>
      <c r="O11" s="133">
        <f t="shared" si="2"/>
        <v>0</v>
      </c>
      <c r="P11" s="33" t="e">
        <f t="shared" si="2"/>
        <v>#DIV/0!</v>
      </c>
      <c r="Q11" s="133" t="e">
        <f t="shared" si="2"/>
        <v>#DIV/0!</v>
      </c>
      <c r="R11" s="175"/>
    </row>
    <row r="12" spans="1:18" x14ac:dyDescent="0.25">
      <c r="A12" s="264">
        <f>'ANEXO II'!B16</f>
        <v>3</v>
      </c>
      <c r="B12" s="328" t="str">
        <f>'ANEXO II'!E16</f>
        <v>DEMOLIÇÕES E REMOÇÕES SEM REAPROVEITAMENTO</v>
      </c>
      <c r="C12" s="329"/>
      <c r="D12" s="267">
        <f>'ANEXO II'!N16</f>
        <v>0</v>
      </c>
      <c r="E12" s="268" t="s">
        <v>57</v>
      </c>
      <c r="F12" s="242">
        <v>1</v>
      </c>
      <c r="G12" s="242"/>
      <c r="H12" s="272"/>
      <c r="I12" s="272"/>
      <c r="J12" s="272"/>
      <c r="K12" s="272"/>
      <c r="L12" s="272"/>
      <c r="M12" s="272"/>
      <c r="N12" s="272"/>
      <c r="O12" s="273"/>
      <c r="P12" s="243"/>
      <c r="Q12" s="129"/>
      <c r="R12" s="175">
        <f t="shared" ref="R12" si="3">SUM(F12:Q12)</f>
        <v>1</v>
      </c>
    </row>
    <row r="13" spans="1:18" x14ac:dyDescent="0.25">
      <c r="A13" s="130"/>
      <c r="B13" s="330"/>
      <c r="C13" s="331"/>
      <c r="D13" s="132"/>
      <c r="E13" s="109"/>
      <c r="F13" s="33">
        <f>$D12*F12</f>
        <v>0</v>
      </c>
      <c r="G13" s="33">
        <f>$D12*G12</f>
        <v>0</v>
      </c>
      <c r="H13" s="34">
        <f t="shared" ref="H13:Q13" si="4">$D12*H12</f>
        <v>0</v>
      </c>
      <c r="I13" s="34">
        <f t="shared" si="4"/>
        <v>0</v>
      </c>
      <c r="J13" s="34">
        <f t="shared" si="4"/>
        <v>0</v>
      </c>
      <c r="K13" s="34">
        <f t="shared" si="4"/>
        <v>0</v>
      </c>
      <c r="L13" s="34">
        <f t="shared" si="4"/>
        <v>0</v>
      </c>
      <c r="M13" s="34">
        <f t="shared" si="4"/>
        <v>0</v>
      </c>
      <c r="N13" s="34">
        <f t="shared" si="4"/>
        <v>0</v>
      </c>
      <c r="O13" s="133">
        <f t="shared" si="4"/>
        <v>0</v>
      </c>
      <c r="P13" s="33">
        <f t="shared" si="4"/>
        <v>0</v>
      </c>
      <c r="Q13" s="133">
        <f t="shared" si="4"/>
        <v>0</v>
      </c>
      <c r="R13" s="175"/>
    </row>
    <row r="14" spans="1:18" x14ac:dyDescent="0.25">
      <c r="A14" s="274">
        <f>'ANEXO II'!B29</f>
        <v>4</v>
      </c>
      <c r="B14" s="275" t="str">
        <f>'ANEXO II'!E29</f>
        <v>VEDAÇÕES</v>
      </c>
      <c r="C14" s="266"/>
      <c r="D14" s="267">
        <f>'ANEXO II'!N29</f>
        <v>0</v>
      </c>
      <c r="E14" s="268" t="s">
        <v>57</v>
      </c>
      <c r="F14" s="243"/>
      <c r="G14" s="276">
        <v>0.8</v>
      </c>
      <c r="H14" s="276">
        <v>0.2</v>
      </c>
      <c r="I14" s="276"/>
      <c r="J14" s="272"/>
      <c r="K14" s="272"/>
      <c r="L14" s="272"/>
      <c r="M14" s="272"/>
      <c r="N14" s="272"/>
      <c r="O14" s="273"/>
      <c r="P14" s="243"/>
      <c r="Q14" s="129"/>
      <c r="R14" s="175">
        <f t="shared" ref="R14" si="5">SUM(F14:Q14)</f>
        <v>1</v>
      </c>
    </row>
    <row r="15" spans="1:18" x14ac:dyDescent="0.25">
      <c r="A15" s="72"/>
      <c r="B15" s="277"/>
      <c r="C15" s="270"/>
      <c r="D15" s="132"/>
      <c r="E15" s="109"/>
      <c r="F15" s="33">
        <f>$D14*F14</f>
        <v>0</v>
      </c>
      <c r="G15" s="33">
        <f>$D14*G14</f>
        <v>0</v>
      </c>
      <c r="H15" s="34">
        <f t="shared" ref="H15:Q15" si="6">$D14*H14</f>
        <v>0</v>
      </c>
      <c r="I15" s="34">
        <f t="shared" ref="I15" si="7">$D14*I14</f>
        <v>0</v>
      </c>
      <c r="J15" s="34">
        <f t="shared" si="6"/>
        <v>0</v>
      </c>
      <c r="K15" s="34">
        <f t="shared" si="6"/>
        <v>0</v>
      </c>
      <c r="L15" s="34">
        <f t="shared" si="6"/>
        <v>0</v>
      </c>
      <c r="M15" s="34">
        <f t="shared" si="6"/>
        <v>0</v>
      </c>
      <c r="N15" s="34">
        <f t="shared" si="6"/>
        <v>0</v>
      </c>
      <c r="O15" s="133">
        <f t="shared" si="6"/>
        <v>0</v>
      </c>
      <c r="P15" s="33">
        <f t="shared" si="6"/>
        <v>0</v>
      </c>
      <c r="Q15" s="133">
        <f t="shared" si="6"/>
        <v>0</v>
      </c>
      <c r="R15" s="175"/>
    </row>
    <row r="16" spans="1:18" x14ac:dyDescent="0.25">
      <c r="A16" s="274">
        <f>'ANEXO II'!B32</f>
        <v>5</v>
      </c>
      <c r="B16" s="275" t="str">
        <f>'ANEXO II'!E32</f>
        <v>IMPERMEABILIZAÇÃO</v>
      </c>
      <c r="C16" s="266"/>
      <c r="D16" s="267">
        <f>'ANEXO II'!N32</f>
        <v>0</v>
      </c>
      <c r="E16" s="268" t="s">
        <v>57</v>
      </c>
      <c r="F16" s="243"/>
      <c r="G16" s="276"/>
      <c r="H16" s="276">
        <v>0.25</v>
      </c>
      <c r="I16" s="276">
        <v>0.75</v>
      </c>
      <c r="J16" s="276"/>
      <c r="K16" s="272"/>
      <c r="L16" s="272"/>
      <c r="M16" s="272"/>
      <c r="N16" s="272"/>
      <c r="O16" s="273"/>
      <c r="P16" s="243"/>
      <c r="Q16" s="129"/>
      <c r="R16" s="175">
        <f t="shared" ref="R16" si="8">SUM(F16:Q16)</f>
        <v>1</v>
      </c>
    </row>
    <row r="17" spans="1:18" x14ac:dyDescent="0.25">
      <c r="A17" s="72"/>
      <c r="B17" s="277"/>
      <c r="C17" s="270"/>
      <c r="D17" s="132"/>
      <c r="E17" s="109"/>
      <c r="F17" s="33">
        <f>$D16*F16</f>
        <v>0</v>
      </c>
      <c r="G17" s="34">
        <f t="shared" ref="G17:Q17" si="9">$D16*G16</f>
        <v>0</v>
      </c>
      <c r="H17" s="34">
        <f t="shared" si="9"/>
        <v>0</v>
      </c>
      <c r="I17" s="34">
        <f t="shared" ref="I17:J17" si="10">$D16*I16</f>
        <v>0</v>
      </c>
      <c r="J17" s="34">
        <f t="shared" si="10"/>
        <v>0</v>
      </c>
      <c r="K17" s="34">
        <f t="shared" si="9"/>
        <v>0</v>
      </c>
      <c r="L17" s="34">
        <f t="shared" si="9"/>
        <v>0</v>
      </c>
      <c r="M17" s="34">
        <f t="shared" si="9"/>
        <v>0</v>
      </c>
      <c r="N17" s="34">
        <f t="shared" si="9"/>
        <v>0</v>
      </c>
      <c r="O17" s="133">
        <f t="shared" si="9"/>
        <v>0</v>
      </c>
      <c r="P17" s="33">
        <f t="shared" si="9"/>
        <v>0</v>
      </c>
      <c r="Q17" s="133">
        <f t="shared" si="9"/>
        <v>0</v>
      </c>
      <c r="R17" s="175"/>
    </row>
    <row r="18" spans="1:18" x14ac:dyDescent="0.25">
      <c r="A18" s="274">
        <f>'ANEXO II'!B36</f>
        <v>6</v>
      </c>
      <c r="B18" s="275" t="str">
        <f>'ANEXO II'!E36</f>
        <v>ACABAMENTOS</v>
      </c>
      <c r="C18" s="266"/>
      <c r="D18" s="267">
        <f>'ANEXO II'!N36</f>
        <v>0</v>
      </c>
      <c r="E18" s="268" t="s">
        <v>57</v>
      </c>
      <c r="F18" s="243"/>
      <c r="G18" s="272"/>
      <c r="H18" s="276"/>
      <c r="I18" s="276">
        <v>0.25</v>
      </c>
      <c r="J18" s="276">
        <v>0.4</v>
      </c>
      <c r="K18" s="276">
        <v>0.3</v>
      </c>
      <c r="L18" s="276">
        <v>0.05</v>
      </c>
      <c r="M18" s="276"/>
      <c r="N18" s="276"/>
      <c r="O18" s="278"/>
      <c r="P18" s="242"/>
      <c r="Q18" s="135"/>
      <c r="R18" s="175">
        <f t="shared" ref="R18" si="11">SUM(F18:Q18)</f>
        <v>1</v>
      </c>
    </row>
    <row r="19" spans="1:18" x14ac:dyDescent="0.25">
      <c r="A19" s="72"/>
      <c r="B19" s="277"/>
      <c r="C19" s="270"/>
      <c r="D19" s="132"/>
      <c r="E19" s="109"/>
      <c r="F19" s="33">
        <f>$D18*F18</f>
        <v>0</v>
      </c>
      <c r="G19" s="34">
        <f t="shared" ref="G19:Q19" si="12">$D18*G18</f>
        <v>0</v>
      </c>
      <c r="H19" s="34">
        <f t="shared" si="12"/>
        <v>0</v>
      </c>
      <c r="I19" s="34">
        <f t="shared" si="12"/>
        <v>0</v>
      </c>
      <c r="J19" s="34">
        <f t="shared" si="12"/>
        <v>0</v>
      </c>
      <c r="K19" s="34">
        <f t="shared" si="12"/>
        <v>0</v>
      </c>
      <c r="L19" s="34">
        <f t="shared" si="12"/>
        <v>0</v>
      </c>
      <c r="M19" s="34">
        <f t="shared" si="12"/>
        <v>0</v>
      </c>
      <c r="N19" s="34">
        <f t="shared" si="12"/>
        <v>0</v>
      </c>
      <c r="O19" s="133">
        <f t="shared" si="12"/>
        <v>0</v>
      </c>
      <c r="P19" s="33">
        <f t="shared" si="12"/>
        <v>0</v>
      </c>
      <c r="Q19" s="133">
        <f t="shared" si="12"/>
        <v>0</v>
      </c>
      <c r="R19" s="175"/>
    </row>
    <row r="20" spans="1:18" x14ac:dyDescent="0.25">
      <c r="A20" s="274">
        <f>'ANEXO II'!B48</f>
        <v>7</v>
      </c>
      <c r="B20" s="275" t="str">
        <f>'ANEXO II'!E48</f>
        <v>PINTURA</v>
      </c>
      <c r="C20" s="87"/>
      <c r="D20" s="267">
        <f>'ANEXO II'!N48</f>
        <v>0</v>
      </c>
      <c r="E20" s="268" t="s">
        <v>57</v>
      </c>
      <c r="F20" s="243"/>
      <c r="G20" s="272"/>
      <c r="H20" s="276"/>
      <c r="I20" s="276"/>
      <c r="J20" s="276"/>
      <c r="K20" s="276">
        <v>0.1</v>
      </c>
      <c r="L20" s="276">
        <v>0.4</v>
      </c>
      <c r="M20" s="276">
        <v>0.3</v>
      </c>
      <c r="N20" s="276">
        <v>0.15</v>
      </c>
      <c r="O20" s="278">
        <v>0.05</v>
      </c>
      <c r="P20" s="242"/>
      <c r="Q20" s="135"/>
      <c r="R20" s="175">
        <f t="shared" ref="R20" si="13">SUM(F20:Q20)</f>
        <v>1</v>
      </c>
    </row>
    <row r="21" spans="1:18" x14ac:dyDescent="0.25">
      <c r="A21" s="107"/>
      <c r="B21" s="279"/>
      <c r="C21" s="87"/>
      <c r="D21" s="280"/>
      <c r="E21" s="108"/>
      <c r="F21" s="33">
        <f>$D20*F20</f>
        <v>0</v>
      </c>
      <c r="G21" s="34">
        <f t="shared" ref="G21:Q21" si="14">$D20*G20</f>
        <v>0</v>
      </c>
      <c r="H21" s="34">
        <f t="shared" si="14"/>
        <v>0</v>
      </c>
      <c r="I21" s="34">
        <f t="shared" si="14"/>
        <v>0</v>
      </c>
      <c r="J21" s="34">
        <f t="shared" si="14"/>
        <v>0</v>
      </c>
      <c r="K21" s="34">
        <f t="shared" si="14"/>
        <v>0</v>
      </c>
      <c r="L21" s="34">
        <f t="shared" si="14"/>
        <v>0</v>
      </c>
      <c r="M21" s="34">
        <f t="shared" si="14"/>
        <v>0</v>
      </c>
      <c r="N21" s="34">
        <f t="shared" si="14"/>
        <v>0</v>
      </c>
      <c r="O21" s="133">
        <f t="shared" si="14"/>
        <v>0</v>
      </c>
      <c r="P21" s="33">
        <f t="shared" si="14"/>
        <v>0</v>
      </c>
      <c r="Q21" s="133">
        <f t="shared" si="14"/>
        <v>0</v>
      </c>
      <c r="R21" s="175"/>
    </row>
    <row r="22" spans="1:18" x14ac:dyDescent="0.25">
      <c r="A22" s="274">
        <f>'ANEXO II'!B55</f>
        <v>8</v>
      </c>
      <c r="B22" s="275" t="str">
        <f>'ANEXO II'!E55</f>
        <v>ACESSÓRIOS</v>
      </c>
      <c r="C22" s="266"/>
      <c r="D22" s="267">
        <f>'ANEXO II'!N55</f>
        <v>0</v>
      </c>
      <c r="E22" s="268" t="s">
        <v>57</v>
      </c>
      <c r="F22" s="243"/>
      <c r="G22" s="276"/>
      <c r="H22" s="276"/>
      <c r="I22" s="276"/>
      <c r="J22" s="276"/>
      <c r="K22" s="276"/>
      <c r="L22" s="276"/>
      <c r="M22" s="276"/>
      <c r="N22" s="276">
        <v>0.5</v>
      </c>
      <c r="O22" s="278">
        <v>0.5</v>
      </c>
      <c r="P22" s="242"/>
      <c r="Q22" s="135"/>
      <c r="R22" s="175">
        <f t="shared" ref="R22" si="15">SUM(F22:Q22)</f>
        <v>1</v>
      </c>
    </row>
    <row r="23" spans="1:18" x14ac:dyDescent="0.25">
      <c r="A23" s="72"/>
      <c r="B23" s="277"/>
      <c r="C23" s="270"/>
      <c r="D23" s="132"/>
      <c r="E23" s="109"/>
      <c r="F23" s="33">
        <f>$D22*F22</f>
        <v>0</v>
      </c>
      <c r="G23" s="34">
        <f t="shared" ref="G23:Q23" si="16">$D22*G22</f>
        <v>0</v>
      </c>
      <c r="H23" s="34">
        <f t="shared" si="16"/>
        <v>0</v>
      </c>
      <c r="I23" s="34">
        <f t="shared" si="16"/>
        <v>0</v>
      </c>
      <c r="J23" s="34">
        <f t="shared" si="16"/>
        <v>0</v>
      </c>
      <c r="K23" s="34">
        <f t="shared" si="16"/>
        <v>0</v>
      </c>
      <c r="L23" s="34">
        <f t="shared" si="16"/>
        <v>0</v>
      </c>
      <c r="M23" s="34">
        <f t="shared" si="16"/>
        <v>0</v>
      </c>
      <c r="N23" s="34">
        <f t="shared" si="16"/>
        <v>0</v>
      </c>
      <c r="O23" s="133">
        <f t="shared" si="16"/>
        <v>0</v>
      </c>
      <c r="P23" s="33">
        <f t="shared" si="16"/>
        <v>0</v>
      </c>
      <c r="Q23" s="133">
        <f t="shared" si="16"/>
        <v>0</v>
      </c>
      <c r="R23" s="175"/>
    </row>
    <row r="24" spans="1:18" x14ac:dyDescent="0.25">
      <c r="A24" s="274">
        <f>'ANEXO II'!B59</f>
        <v>9</v>
      </c>
      <c r="B24" s="275" t="str">
        <f>'ANEXO II'!E59</f>
        <v>INSTALAÇÕES ELÉTRICAS</v>
      </c>
      <c r="C24" s="266"/>
      <c r="D24" s="267">
        <f>'ANEXO II'!N59</f>
        <v>0</v>
      </c>
      <c r="E24" s="268" t="s">
        <v>57</v>
      </c>
      <c r="F24" s="243"/>
      <c r="G24" s="276">
        <v>0.15</v>
      </c>
      <c r="H24" s="276">
        <v>0.15</v>
      </c>
      <c r="I24" s="276">
        <v>0.2</v>
      </c>
      <c r="J24" s="276">
        <v>0.2</v>
      </c>
      <c r="K24" s="276">
        <v>0.1</v>
      </c>
      <c r="L24" s="276">
        <v>0.1</v>
      </c>
      <c r="M24" s="276">
        <v>0.05</v>
      </c>
      <c r="N24" s="276">
        <v>0.05</v>
      </c>
      <c r="O24" s="278"/>
      <c r="P24" s="242"/>
      <c r="Q24" s="135"/>
      <c r="R24" s="175">
        <f t="shared" ref="R24" si="17">SUM(F24:Q24)</f>
        <v>1</v>
      </c>
    </row>
    <row r="25" spans="1:18" x14ac:dyDescent="0.25">
      <c r="A25" s="72"/>
      <c r="B25" s="277"/>
      <c r="C25" s="270"/>
      <c r="D25" s="132"/>
      <c r="E25" s="109"/>
      <c r="F25" s="33">
        <f>$D24*F24</f>
        <v>0</v>
      </c>
      <c r="G25" s="34">
        <f t="shared" ref="G25:Q25" si="18">$D24*G24</f>
        <v>0</v>
      </c>
      <c r="H25" s="34">
        <f t="shared" si="18"/>
        <v>0</v>
      </c>
      <c r="I25" s="34">
        <f t="shared" si="18"/>
        <v>0</v>
      </c>
      <c r="J25" s="34">
        <f t="shared" si="18"/>
        <v>0</v>
      </c>
      <c r="K25" s="34">
        <f t="shared" si="18"/>
        <v>0</v>
      </c>
      <c r="L25" s="34">
        <f t="shared" si="18"/>
        <v>0</v>
      </c>
      <c r="M25" s="34">
        <f t="shared" si="18"/>
        <v>0</v>
      </c>
      <c r="N25" s="34">
        <f t="shared" si="18"/>
        <v>0</v>
      </c>
      <c r="O25" s="133">
        <f t="shared" si="18"/>
        <v>0</v>
      </c>
      <c r="P25" s="33">
        <f t="shared" si="18"/>
        <v>0</v>
      </c>
      <c r="Q25" s="133">
        <f t="shared" si="18"/>
        <v>0</v>
      </c>
      <c r="R25" s="175"/>
    </row>
    <row r="26" spans="1:18" x14ac:dyDescent="0.25">
      <c r="A26" s="274">
        <f>'ANEXO II'!B91</f>
        <v>10</v>
      </c>
      <c r="B26" s="275" t="str">
        <f>'ANEXO II'!E91</f>
        <v>INSTALAÇÕES HIDRÁULICAS</v>
      </c>
      <c r="C26" s="266"/>
      <c r="D26" s="267">
        <f>'ANEXO II'!N91</f>
        <v>0</v>
      </c>
      <c r="E26" s="268" t="s">
        <v>57</v>
      </c>
      <c r="F26" s="243"/>
      <c r="G26" s="276">
        <v>0.1</v>
      </c>
      <c r="H26" s="276">
        <v>0.1</v>
      </c>
      <c r="I26" s="276">
        <v>0.15</v>
      </c>
      <c r="J26" s="276">
        <v>0.15</v>
      </c>
      <c r="K26" s="276">
        <v>0.1</v>
      </c>
      <c r="L26" s="276">
        <v>0.1</v>
      </c>
      <c r="M26" s="276">
        <v>0.1</v>
      </c>
      <c r="N26" s="276">
        <v>0.2</v>
      </c>
      <c r="O26" s="278"/>
      <c r="P26" s="242"/>
      <c r="Q26" s="135"/>
      <c r="R26" s="175">
        <f t="shared" ref="R26" si="19">SUM(F26:Q26)</f>
        <v>1</v>
      </c>
    </row>
    <row r="27" spans="1:18" x14ac:dyDescent="0.25">
      <c r="A27" s="72"/>
      <c r="B27" s="277"/>
      <c r="C27" s="270"/>
      <c r="D27" s="132"/>
      <c r="E27" s="109"/>
      <c r="F27" s="33">
        <f>$D26*F26</f>
        <v>0</v>
      </c>
      <c r="G27" s="34">
        <f t="shared" ref="G27:Q27" si="20">$D26*G26</f>
        <v>0</v>
      </c>
      <c r="H27" s="34">
        <f t="shared" si="20"/>
        <v>0</v>
      </c>
      <c r="I27" s="34">
        <f t="shared" si="20"/>
        <v>0</v>
      </c>
      <c r="J27" s="34">
        <f t="shared" si="20"/>
        <v>0</v>
      </c>
      <c r="K27" s="34">
        <f t="shared" si="20"/>
        <v>0</v>
      </c>
      <c r="L27" s="34">
        <f t="shared" si="20"/>
        <v>0</v>
      </c>
      <c r="M27" s="34">
        <f t="shared" si="20"/>
        <v>0</v>
      </c>
      <c r="N27" s="34">
        <f t="shared" si="20"/>
        <v>0</v>
      </c>
      <c r="O27" s="133">
        <f t="shared" si="20"/>
        <v>0</v>
      </c>
      <c r="P27" s="33">
        <f t="shared" si="20"/>
        <v>0</v>
      </c>
      <c r="Q27" s="133">
        <f t="shared" si="20"/>
        <v>0</v>
      </c>
      <c r="R27" s="175"/>
    </row>
    <row r="28" spans="1:18" x14ac:dyDescent="0.25">
      <c r="A28" s="274">
        <f>'ANEXO II'!B131</f>
        <v>11</v>
      </c>
      <c r="B28" s="275" t="str">
        <f>'ANEXO II'!E131</f>
        <v>ESQUADRIAS</v>
      </c>
      <c r="C28" s="266"/>
      <c r="D28" s="267">
        <f>'ANEXO II'!N131</f>
        <v>0</v>
      </c>
      <c r="E28" s="268" t="s">
        <v>57</v>
      </c>
      <c r="F28" s="243"/>
      <c r="G28" s="276"/>
      <c r="H28" s="276"/>
      <c r="I28" s="276">
        <v>0.1</v>
      </c>
      <c r="J28" s="276">
        <v>0.2</v>
      </c>
      <c r="K28" s="276">
        <v>0.2</v>
      </c>
      <c r="L28" s="276">
        <v>0.2</v>
      </c>
      <c r="M28" s="276">
        <v>0.2</v>
      </c>
      <c r="N28" s="276">
        <v>0.1</v>
      </c>
      <c r="O28" s="278">
        <v>0</v>
      </c>
      <c r="P28" s="242"/>
      <c r="Q28" s="135"/>
      <c r="R28" s="175">
        <f t="shared" ref="R28" si="21">SUM(F28:Q28)</f>
        <v>0.99999999999999989</v>
      </c>
    </row>
    <row r="29" spans="1:18" x14ac:dyDescent="0.25">
      <c r="A29" s="72"/>
      <c r="B29" s="277"/>
      <c r="C29" s="270"/>
      <c r="D29" s="132"/>
      <c r="E29" s="109"/>
      <c r="F29" s="33">
        <f>$D28*F28</f>
        <v>0</v>
      </c>
      <c r="G29" s="34">
        <f t="shared" ref="G29:Q29" si="22">$D28*G28</f>
        <v>0</v>
      </c>
      <c r="H29" s="34">
        <f t="shared" si="22"/>
        <v>0</v>
      </c>
      <c r="I29" s="34">
        <f t="shared" si="22"/>
        <v>0</v>
      </c>
      <c r="J29" s="34">
        <f t="shared" si="22"/>
        <v>0</v>
      </c>
      <c r="K29" s="34">
        <f t="shared" si="22"/>
        <v>0</v>
      </c>
      <c r="L29" s="34">
        <f t="shared" si="22"/>
        <v>0</v>
      </c>
      <c r="M29" s="34">
        <f t="shared" si="22"/>
        <v>0</v>
      </c>
      <c r="N29" s="34">
        <f t="shared" si="22"/>
        <v>0</v>
      </c>
      <c r="O29" s="133">
        <f t="shared" si="22"/>
        <v>0</v>
      </c>
      <c r="P29" s="33">
        <f t="shared" si="22"/>
        <v>0</v>
      </c>
      <c r="Q29" s="133">
        <f t="shared" si="22"/>
        <v>0</v>
      </c>
      <c r="R29" s="175"/>
    </row>
    <row r="30" spans="1:18" x14ac:dyDescent="0.25">
      <c r="A30" s="274">
        <f>'ANEXO II'!B145</f>
        <v>12</v>
      </c>
      <c r="B30" s="328" t="str">
        <f>'ANEXO II'!E145</f>
        <v>INSTALAÇÕES DE COMBATE A INCÊNDIO</v>
      </c>
      <c r="C30" s="343"/>
      <c r="D30" s="267">
        <f>'ANEXO II'!N145</f>
        <v>0</v>
      </c>
      <c r="E30" s="268" t="s">
        <v>57</v>
      </c>
      <c r="F30" s="243"/>
      <c r="G30" s="276">
        <v>0.15</v>
      </c>
      <c r="H30" s="276">
        <v>0.2</v>
      </c>
      <c r="I30" s="276">
        <v>0.15</v>
      </c>
      <c r="J30" s="276">
        <v>0.1</v>
      </c>
      <c r="K30" s="276">
        <v>0.1</v>
      </c>
      <c r="L30" s="276">
        <v>0.1</v>
      </c>
      <c r="M30" s="276">
        <v>0.1</v>
      </c>
      <c r="N30" s="276">
        <v>0.1</v>
      </c>
      <c r="O30" s="278"/>
      <c r="P30" s="242"/>
      <c r="Q30" s="135"/>
      <c r="R30" s="175">
        <f t="shared" ref="R30" si="23">SUM(F30:Q30)</f>
        <v>0.99999999999999989</v>
      </c>
    </row>
    <row r="31" spans="1:18" x14ac:dyDescent="0.25">
      <c r="A31" s="72"/>
      <c r="B31" s="344"/>
      <c r="C31" s="345"/>
      <c r="D31" s="132"/>
      <c r="E31" s="109"/>
      <c r="F31" s="33">
        <f>$D30*F30</f>
        <v>0</v>
      </c>
      <c r="G31" s="34">
        <f t="shared" ref="G31:Q31" si="24">$D30*G30</f>
        <v>0</v>
      </c>
      <c r="H31" s="34">
        <f t="shared" si="24"/>
        <v>0</v>
      </c>
      <c r="I31" s="34">
        <f t="shared" si="24"/>
        <v>0</v>
      </c>
      <c r="J31" s="34">
        <f t="shared" si="24"/>
        <v>0</v>
      </c>
      <c r="K31" s="34">
        <f t="shared" si="24"/>
        <v>0</v>
      </c>
      <c r="L31" s="34">
        <f t="shared" si="24"/>
        <v>0</v>
      </c>
      <c r="M31" s="34">
        <f t="shared" si="24"/>
        <v>0</v>
      </c>
      <c r="N31" s="34">
        <f t="shared" si="24"/>
        <v>0</v>
      </c>
      <c r="O31" s="133">
        <f t="shared" si="24"/>
        <v>0</v>
      </c>
      <c r="P31" s="33">
        <f t="shared" si="24"/>
        <v>0</v>
      </c>
      <c r="Q31" s="133">
        <f t="shared" si="24"/>
        <v>0</v>
      </c>
      <c r="R31" s="175"/>
    </row>
    <row r="32" spans="1:18" x14ac:dyDescent="0.25">
      <c r="A32" s="274">
        <f>'ANEXO II'!B156</f>
        <v>13</v>
      </c>
      <c r="B32" s="328" t="str">
        <f>'ANEXO II'!E156</f>
        <v>INSTALAÇÕES DE GASES MEDICINAIS</v>
      </c>
      <c r="C32" s="343"/>
      <c r="D32" s="267">
        <f>'ANEXO II'!N156</f>
        <v>0</v>
      </c>
      <c r="E32" s="268" t="s">
        <v>57</v>
      </c>
      <c r="F32" s="243"/>
      <c r="G32" s="276">
        <v>0.1</v>
      </c>
      <c r="H32" s="276">
        <v>0.2</v>
      </c>
      <c r="I32" s="276">
        <v>0.3</v>
      </c>
      <c r="J32" s="276">
        <v>0.2</v>
      </c>
      <c r="K32" s="276">
        <v>0.1</v>
      </c>
      <c r="L32" s="276">
        <v>0.05</v>
      </c>
      <c r="M32" s="276">
        <v>0.05</v>
      </c>
      <c r="N32" s="276"/>
      <c r="O32" s="278"/>
      <c r="P32" s="242"/>
      <c r="Q32" s="135"/>
      <c r="R32" s="175">
        <f t="shared" ref="R32" si="25">SUM(F32:Q32)</f>
        <v>1</v>
      </c>
    </row>
    <row r="33" spans="1:19" x14ac:dyDescent="0.25">
      <c r="A33" s="72"/>
      <c r="B33" s="344"/>
      <c r="C33" s="345"/>
      <c r="D33" s="132"/>
      <c r="E33" s="109"/>
      <c r="F33" s="33">
        <f>$D32*F32</f>
        <v>0</v>
      </c>
      <c r="G33" s="34">
        <f t="shared" ref="G33:Q33" si="26">$D32*G32</f>
        <v>0</v>
      </c>
      <c r="H33" s="34">
        <f t="shared" si="26"/>
        <v>0</v>
      </c>
      <c r="I33" s="34">
        <f t="shared" si="26"/>
        <v>0</v>
      </c>
      <c r="J33" s="34">
        <f t="shared" si="26"/>
        <v>0</v>
      </c>
      <c r="K33" s="34">
        <f t="shared" si="26"/>
        <v>0</v>
      </c>
      <c r="L33" s="34">
        <f t="shared" si="26"/>
        <v>0</v>
      </c>
      <c r="M33" s="34">
        <f t="shared" si="26"/>
        <v>0</v>
      </c>
      <c r="N33" s="34">
        <f t="shared" si="26"/>
        <v>0</v>
      </c>
      <c r="O33" s="133">
        <f t="shared" si="26"/>
        <v>0</v>
      </c>
      <c r="P33" s="33">
        <f t="shared" si="26"/>
        <v>0</v>
      </c>
      <c r="Q33" s="133">
        <f t="shared" si="26"/>
        <v>0</v>
      </c>
      <c r="R33" s="175"/>
    </row>
    <row r="34" spans="1:19" x14ac:dyDescent="0.25">
      <c r="A34" s="274">
        <f>'ANEXO II'!B170</f>
        <v>14</v>
      </c>
      <c r="B34" s="275" t="str">
        <f>'ANEXO II'!E170</f>
        <v>TROCA DE PISO CIRCULAÇÃO</v>
      </c>
      <c r="C34" s="266"/>
      <c r="D34" s="267">
        <f>'ANEXO II'!N170</f>
        <v>0</v>
      </c>
      <c r="E34" s="268" t="s">
        <v>57</v>
      </c>
      <c r="F34" s="243"/>
      <c r="G34" s="272"/>
      <c r="H34" s="272">
        <v>0.05</v>
      </c>
      <c r="I34" s="276">
        <v>0.1</v>
      </c>
      <c r="J34" s="276">
        <v>0.1</v>
      </c>
      <c r="K34" s="276">
        <v>0.05</v>
      </c>
      <c r="L34" s="276">
        <v>0.1</v>
      </c>
      <c r="M34" s="276">
        <v>0.2</v>
      </c>
      <c r="N34" s="276">
        <v>0.3</v>
      </c>
      <c r="O34" s="278">
        <v>0.1</v>
      </c>
      <c r="P34" s="242"/>
      <c r="Q34" s="129"/>
      <c r="R34" s="175">
        <f t="shared" ref="R34" si="27">SUM(F34:Q34)</f>
        <v>1.0000000000000002</v>
      </c>
    </row>
    <row r="35" spans="1:19" x14ac:dyDescent="0.25">
      <c r="A35" s="107"/>
      <c r="B35" s="279"/>
      <c r="C35" s="87"/>
      <c r="D35" s="280"/>
      <c r="E35" s="108"/>
      <c r="F35" s="35">
        <f>$D34*F34</f>
        <v>0</v>
      </c>
      <c r="G35" s="36">
        <f t="shared" ref="G35:Q35" si="28">$D34*G34</f>
        <v>0</v>
      </c>
      <c r="H35" s="36">
        <f t="shared" si="28"/>
        <v>0</v>
      </c>
      <c r="I35" s="36">
        <f t="shared" si="28"/>
        <v>0</v>
      </c>
      <c r="J35" s="36">
        <f t="shared" si="28"/>
        <v>0</v>
      </c>
      <c r="K35" s="36">
        <f t="shared" si="28"/>
        <v>0</v>
      </c>
      <c r="L35" s="36">
        <f t="shared" si="28"/>
        <v>0</v>
      </c>
      <c r="M35" s="36">
        <f t="shared" si="28"/>
        <v>0</v>
      </c>
      <c r="N35" s="36">
        <f t="shared" si="28"/>
        <v>0</v>
      </c>
      <c r="O35" s="136">
        <f t="shared" si="28"/>
        <v>0</v>
      </c>
      <c r="P35" s="35">
        <f t="shared" si="28"/>
        <v>0</v>
      </c>
      <c r="Q35" s="136">
        <f t="shared" si="28"/>
        <v>0</v>
      </c>
      <c r="R35" s="175"/>
    </row>
    <row r="36" spans="1:19" x14ac:dyDescent="0.25">
      <c r="A36" s="274">
        <f>'ANEXO II'!B177</f>
        <v>15</v>
      </c>
      <c r="B36" s="275" t="str">
        <f>'ANEXO II'!E177</f>
        <v>LIMPEZA FINAL</v>
      </c>
      <c r="C36" s="266"/>
      <c r="D36" s="267">
        <f>'ANEXO II'!N177</f>
        <v>0</v>
      </c>
      <c r="E36" s="268" t="s">
        <v>57</v>
      </c>
      <c r="F36" s="243"/>
      <c r="G36" s="272"/>
      <c r="H36" s="272"/>
      <c r="I36" s="276"/>
      <c r="J36" s="276"/>
      <c r="K36" s="276"/>
      <c r="L36" s="276"/>
      <c r="M36" s="276"/>
      <c r="N36" s="276"/>
      <c r="O36" s="278">
        <v>1</v>
      </c>
      <c r="P36" s="242"/>
      <c r="Q36" s="129"/>
      <c r="R36" s="175">
        <f t="shared" ref="R36" si="29">SUM(F36:Q36)</f>
        <v>1</v>
      </c>
    </row>
    <row r="37" spans="1:19" x14ac:dyDescent="0.25">
      <c r="A37" s="107"/>
      <c r="B37" s="279"/>
      <c r="C37" s="87"/>
      <c r="D37" s="280"/>
      <c r="E37" s="108"/>
      <c r="F37" s="35">
        <f>$D36*F36</f>
        <v>0</v>
      </c>
      <c r="G37" s="36">
        <f t="shared" ref="G37:Q37" si="30">$D36*G36</f>
        <v>0</v>
      </c>
      <c r="H37" s="36">
        <f t="shared" si="30"/>
        <v>0</v>
      </c>
      <c r="I37" s="36">
        <f t="shared" si="30"/>
        <v>0</v>
      </c>
      <c r="J37" s="36">
        <f t="shared" si="30"/>
        <v>0</v>
      </c>
      <c r="K37" s="36">
        <f t="shared" si="30"/>
        <v>0</v>
      </c>
      <c r="L37" s="36">
        <f t="shared" si="30"/>
        <v>0</v>
      </c>
      <c r="M37" s="36">
        <f t="shared" si="30"/>
        <v>0</v>
      </c>
      <c r="N37" s="36">
        <f t="shared" si="30"/>
        <v>0</v>
      </c>
      <c r="O37" s="136">
        <f t="shared" si="30"/>
        <v>0</v>
      </c>
      <c r="P37" s="35">
        <f t="shared" si="30"/>
        <v>0</v>
      </c>
      <c r="Q37" s="136">
        <f t="shared" si="30"/>
        <v>0</v>
      </c>
      <c r="R37" s="175"/>
    </row>
    <row r="38" spans="1:19" x14ac:dyDescent="0.25">
      <c r="A38" s="274">
        <f>'ANEXO II'!B184</f>
        <v>16</v>
      </c>
      <c r="B38" s="275" t="str">
        <f>'ANEXO II'!E184</f>
        <v>ADMINISTRAÇÃO LOCAL</v>
      </c>
      <c r="C38" s="266"/>
      <c r="D38" s="267">
        <f>'ANEXO II'!N184</f>
        <v>0</v>
      </c>
      <c r="E38" s="268" t="s">
        <v>57</v>
      </c>
      <c r="F38" s="243">
        <v>6.4207253858684116E-2</v>
      </c>
      <c r="G38" s="243">
        <v>6.2335465870641246E-2</v>
      </c>
      <c r="H38" s="243">
        <v>6.6802699724743425E-2</v>
      </c>
      <c r="I38" s="243">
        <v>0.15558750699892837</v>
      </c>
      <c r="J38" s="243">
        <v>0.17242255805835391</v>
      </c>
      <c r="K38" s="243">
        <v>0.13213874173016468</v>
      </c>
      <c r="L38" s="243">
        <v>0.12289945105834009</v>
      </c>
      <c r="M38" s="243">
        <v>0.10892845784009295</v>
      </c>
      <c r="N38" s="243">
        <v>9.3842030800666054E-2</v>
      </c>
      <c r="O38" s="281">
        <v>2.0835834059385192E-2</v>
      </c>
      <c r="P38" s="243" t="e">
        <f>(P37+P33+P31+P29+P27+P23+P21+P19+P17+P15+P13+P9)/($B$41-$D$38-$D$10)</f>
        <v>#DIV/0!</v>
      </c>
      <c r="Q38" s="134" t="e">
        <f>(Q37+Q33+Q31+Q29+Q27+Q23+Q21+Q19+Q17+Q15+Q13+Q9)/($B$41-$D$38-$D$10)</f>
        <v>#DIV/0!</v>
      </c>
      <c r="R38" s="175" t="e">
        <f t="shared" ref="R38" si="31">SUM(F38:Q38)</f>
        <v>#DIV/0!</v>
      </c>
    </row>
    <row r="39" spans="1:19" x14ac:dyDescent="0.25">
      <c r="A39" s="107"/>
      <c r="B39" s="279"/>
      <c r="C39" s="87"/>
      <c r="D39" s="280"/>
      <c r="E39" s="108"/>
      <c r="F39" s="67">
        <f t="shared" ref="F39:Q39" si="32">$D38*F38</f>
        <v>0</v>
      </c>
      <c r="G39" s="68">
        <f t="shared" si="32"/>
        <v>0</v>
      </c>
      <c r="H39" s="68">
        <f t="shared" si="32"/>
        <v>0</v>
      </c>
      <c r="I39" s="68">
        <f t="shared" si="32"/>
        <v>0</v>
      </c>
      <c r="J39" s="68">
        <f t="shared" si="32"/>
        <v>0</v>
      </c>
      <c r="K39" s="68">
        <f t="shared" si="32"/>
        <v>0</v>
      </c>
      <c r="L39" s="68">
        <f t="shared" si="32"/>
        <v>0</v>
      </c>
      <c r="M39" s="68">
        <f t="shared" si="32"/>
        <v>0</v>
      </c>
      <c r="N39" s="68">
        <f t="shared" si="32"/>
        <v>0</v>
      </c>
      <c r="O39" s="137">
        <f t="shared" si="32"/>
        <v>0</v>
      </c>
      <c r="P39" s="67" t="e">
        <f t="shared" si="32"/>
        <v>#DIV/0!</v>
      </c>
      <c r="Q39" s="137" t="e">
        <f t="shared" si="32"/>
        <v>#DIV/0!</v>
      </c>
    </row>
    <row r="40" spans="1:19" x14ac:dyDescent="0.25">
      <c r="A40" s="141"/>
      <c r="B40" s="138" t="s">
        <v>58</v>
      </c>
      <c r="C40" s="37"/>
      <c r="D40" s="69"/>
      <c r="E40" s="73" t="s">
        <v>59</v>
      </c>
      <c r="F40" s="70" t="e">
        <f>F44/$B$41</f>
        <v>#DIV/0!</v>
      </c>
      <c r="G40" s="71" t="e">
        <f t="shared" ref="G40:Q40" si="33">G44/$B$41</f>
        <v>#DIV/0!</v>
      </c>
      <c r="H40" s="71" t="e">
        <f t="shared" si="33"/>
        <v>#DIV/0!</v>
      </c>
      <c r="I40" s="71" t="e">
        <f t="shared" si="33"/>
        <v>#DIV/0!</v>
      </c>
      <c r="J40" s="71" t="e">
        <f t="shared" si="33"/>
        <v>#DIV/0!</v>
      </c>
      <c r="K40" s="71" t="e">
        <f t="shared" si="33"/>
        <v>#DIV/0!</v>
      </c>
      <c r="L40" s="71" t="e">
        <f t="shared" si="33"/>
        <v>#DIV/0!</v>
      </c>
      <c r="M40" s="71" t="e">
        <f t="shared" si="33"/>
        <v>#DIV/0!</v>
      </c>
      <c r="N40" s="71" t="e">
        <f t="shared" si="33"/>
        <v>#DIV/0!</v>
      </c>
      <c r="O40" s="139" t="e">
        <f t="shared" si="33"/>
        <v>#DIV/0!</v>
      </c>
      <c r="P40" s="244" t="e">
        <f t="shared" si="33"/>
        <v>#DIV/0!</v>
      </c>
      <c r="Q40" s="139" t="e">
        <f t="shared" si="33"/>
        <v>#DIV/0!</v>
      </c>
    </row>
    <row r="41" spans="1:19" x14ac:dyDescent="0.25">
      <c r="A41" s="141"/>
      <c r="B41" s="84">
        <f>SUM(D8:D38)</f>
        <v>0</v>
      </c>
      <c r="C41" s="37"/>
      <c r="D41" s="38"/>
      <c r="E41" s="74" t="str">
        <f>IF(import.recurso="FGTS","Financiamento:","Repasse:")</f>
        <v>Repasse:</v>
      </c>
      <c r="F41" s="39" t="e">
        <f>F40*$B$41</f>
        <v>#DIV/0!</v>
      </c>
      <c r="G41" s="39" t="e">
        <f t="shared" ref="G41:Q41" si="34">G40*$B$41</f>
        <v>#DIV/0!</v>
      </c>
      <c r="H41" s="39" t="e">
        <f t="shared" si="34"/>
        <v>#DIV/0!</v>
      </c>
      <c r="I41" s="39" t="e">
        <f t="shared" si="34"/>
        <v>#DIV/0!</v>
      </c>
      <c r="J41" s="39" t="e">
        <f t="shared" si="34"/>
        <v>#DIV/0!</v>
      </c>
      <c r="K41" s="39" t="e">
        <f t="shared" si="34"/>
        <v>#DIV/0!</v>
      </c>
      <c r="L41" s="39" t="e">
        <f t="shared" si="34"/>
        <v>#DIV/0!</v>
      </c>
      <c r="M41" s="39" t="e">
        <f t="shared" si="34"/>
        <v>#DIV/0!</v>
      </c>
      <c r="N41" s="39" t="e">
        <f t="shared" si="34"/>
        <v>#DIV/0!</v>
      </c>
      <c r="O41" s="282" t="e">
        <f t="shared" si="34"/>
        <v>#DIV/0!</v>
      </c>
      <c r="P41" s="245" t="e">
        <f t="shared" si="34"/>
        <v>#DIV/0!</v>
      </c>
      <c r="Q41" s="39" t="e">
        <f t="shared" si="34"/>
        <v>#DIV/0!</v>
      </c>
      <c r="S41" s="81" t="e">
        <f>SUM(F41:Q41)</f>
        <v>#DIV/0!</v>
      </c>
    </row>
    <row r="42" spans="1:19" x14ac:dyDescent="0.25">
      <c r="A42" s="141"/>
      <c r="C42" s="283" t="s">
        <v>60</v>
      </c>
      <c r="D42" s="40"/>
      <c r="E42" s="75" t="s">
        <v>61</v>
      </c>
      <c r="F42" s="41" t="e">
        <f>F44-F41</f>
        <v>#DIV/0!</v>
      </c>
      <c r="G42" s="42" t="e">
        <f t="shared" ref="G42:Q42" si="35">G44-G41</f>
        <v>#DIV/0!</v>
      </c>
      <c r="H42" s="42" t="e">
        <f t="shared" si="35"/>
        <v>#DIV/0!</v>
      </c>
      <c r="I42" s="42" t="e">
        <f t="shared" si="35"/>
        <v>#DIV/0!</v>
      </c>
      <c r="J42" s="42" t="e">
        <f t="shared" si="35"/>
        <v>#DIV/0!</v>
      </c>
      <c r="K42" s="42" t="e">
        <f t="shared" si="35"/>
        <v>#DIV/0!</v>
      </c>
      <c r="L42" s="42" t="e">
        <f t="shared" si="35"/>
        <v>#DIV/0!</v>
      </c>
      <c r="M42" s="42" t="e">
        <f t="shared" si="35"/>
        <v>#DIV/0!</v>
      </c>
      <c r="N42" s="42" t="e">
        <f t="shared" si="35"/>
        <v>#DIV/0!</v>
      </c>
      <c r="O42" s="140" t="e">
        <f t="shared" si="35"/>
        <v>#DIV/0!</v>
      </c>
      <c r="P42" s="246" t="e">
        <f t="shared" si="35"/>
        <v>#DIV/0!</v>
      </c>
      <c r="Q42" s="140" t="e">
        <f t="shared" si="35"/>
        <v>#DIV/0!</v>
      </c>
    </row>
    <row r="43" spans="1:19" x14ac:dyDescent="0.25">
      <c r="A43" s="141"/>
      <c r="B43" s="284">
        <f>'ANEXO II'!N186</f>
        <v>0</v>
      </c>
      <c r="C43" s="283"/>
      <c r="D43" s="43"/>
      <c r="E43" s="76" t="s">
        <v>62</v>
      </c>
      <c r="F43" s="44">
        <f>ROUND(F48,2)</f>
        <v>0</v>
      </c>
      <c r="G43" s="45">
        <f t="shared" ref="G43:Q43" si="36">ROUND(G48,2)-ROUND(F48,2)</f>
        <v>0</v>
      </c>
      <c r="H43" s="45">
        <f t="shared" si="36"/>
        <v>0</v>
      </c>
      <c r="I43" s="45">
        <f t="shared" si="36"/>
        <v>0</v>
      </c>
      <c r="J43" s="45">
        <f t="shared" si="36"/>
        <v>0</v>
      </c>
      <c r="K43" s="45">
        <f t="shared" si="36"/>
        <v>0</v>
      </c>
      <c r="L43" s="45">
        <f t="shared" si="36"/>
        <v>0</v>
      </c>
      <c r="M43" s="45">
        <f t="shared" si="36"/>
        <v>0</v>
      </c>
      <c r="N43" s="45">
        <f t="shared" si="36"/>
        <v>0</v>
      </c>
      <c r="O43" s="142">
        <f t="shared" si="36"/>
        <v>0</v>
      </c>
      <c r="P43" s="247">
        <f t="shared" si="36"/>
        <v>0</v>
      </c>
      <c r="Q43" s="142">
        <f t="shared" si="36"/>
        <v>0</v>
      </c>
    </row>
    <row r="44" spans="1:19" x14ac:dyDescent="0.25">
      <c r="A44" s="141"/>
      <c r="B44" s="285" t="s">
        <v>63</v>
      </c>
      <c r="C44" s="46"/>
      <c r="D44" s="47"/>
      <c r="E44" s="77" t="s">
        <v>64</v>
      </c>
      <c r="F44" s="48">
        <f>F39+F37+F35+F33+F31+F29+F27+F25+F23+F19+F17+F15+F13+F11+F9+F21</f>
        <v>0</v>
      </c>
      <c r="G44" s="48">
        <f t="shared" ref="G44:O44" si="37">G39+G37+G35+G33+G31+G29+G27+G25+G23+G19+G17+G15+G13+G11+G9+G21</f>
        <v>0</v>
      </c>
      <c r="H44" s="48">
        <f t="shared" si="37"/>
        <v>0</v>
      </c>
      <c r="I44" s="48">
        <f t="shared" si="37"/>
        <v>0</v>
      </c>
      <c r="J44" s="48">
        <f t="shared" si="37"/>
        <v>0</v>
      </c>
      <c r="K44" s="48">
        <f t="shared" si="37"/>
        <v>0</v>
      </c>
      <c r="L44" s="48">
        <f t="shared" si="37"/>
        <v>0</v>
      </c>
      <c r="M44" s="48">
        <f t="shared" si="37"/>
        <v>0</v>
      </c>
      <c r="N44" s="48">
        <f t="shared" si="37"/>
        <v>0</v>
      </c>
      <c r="O44" s="286">
        <f t="shared" si="37"/>
        <v>0</v>
      </c>
      <c r="P44" s="248" t="e">
        <f t="shared" ref="P44:Q44" si="38">P39+P37+P33+P31+P29+P27+P23+P19+P17+P15+P13+P11+P9+P21</f>
        <v>#DIV/0!</v>
      </c>
      <c r="Q44" s="48" t="e">
        <f t="shared" si="38"/>
        <v>#DIV/0!</v>
      </c>
      <c r="S44" s="81" t="e">
        <f>SUM(F44:Q44)</f>
        <v>#DIV/0!</v>
      </c>
    </row>
    <row r="45" spans="1:19" x14ac:dyDescent="0.25">
      <c r="A45" s="141"/>
      <c r="B45" s="86"/>
      <c r="C45" s="287"/>
      <c r="D45" s="288"/>
      <c r="E45" s="289" t="s">
        <v>59</v>
      </c>
      <c r="F45" s="290" t="e">
        <f>F40</f>
        <v>#DIV/0!</v>
      </c>
      <c r="G45" s="291" t="e">
        <f>F45+G40</f>
        <v>#DIV/0!</v>
      </c>
      <c r="H45" s="291" t="e">
        <f t="shared" ref="H45:Q47" si="39">G45+H40</f>
        <v>#DIV/0!</v>
      </c>
      <c r="I45" s="291" t="e">
        <f t="shared" si="39"/>
        <v>#DIV/0!</v>
      </c>
      <c r="J45" s="291" t="e">
        <f t="shared" si="39"/>
        <v>#DIV/0!</v>
      </c>
      <c r="K45" s="291" t="e">
        <f t="shared" si="39"/>
        <v>#DIV/0!</v>
      </c>
      <c r="L45" s="291" t="e">
        <f t="shared" si="39"/>
        <v>#DIV/0!</v>
      </c>
      <c r="M45" s="291" t="e">
        <f t="shared" si="39"/>
        <v>#DIV/0!</v>
      </c>
      <c r="N45" s="291" t="e">
        <f t="shared" si="39"/>
        <v>#DIV/0!</v>
      </c>
      <c r="O45" s="292" t="e">
        <f t="shared" si="39"/>
        <v>#DIV/0!</v>
      </c>
      <c r="P45" s="249" t="e">
        <f t="shared" si="39"/>
        <v>#DIV/0!</v>
      </c>
      <c r="Q45" s="143" t="e">
        <f t="shared" si="39"/>
        <v>#DIV/0!</v>
      </c>
    </row>
    <row r="46" spans="1:19" x14ac:dyDescent="0.25">
      <c r="A46" s="141"/>
      <c r="B46" s="284">
        <f>B43-B45</f>
        <v>0</v>
      </c>
      <c r="C46" s="293"/>
      <c r="D46" s="38"/>
      <c r="E46" s="74" t="str">
        <f>IF(import.recurso="FGTS","Financiamento:","Repasse:")</f>
        <v>Repasse:</v>
      </c>
      <c r="F46" s="49" t="e">
        <f>F41</f>
        <v>#DIV/0!</v>
      </c>
      <c r="G46" s="50" t="e">
        <f>F46+G41</f>
        <v>#DIV/0!</v>
      </c>
      <c r="H46" s="50" t="e">
        <f t="shared" si="39"/>
        <v>#DIV/0!</v>
      </c>
      <c r="I46" s="50" t="e">
        <f t="shared" si="39"/>
        <v>#DIV/0!</v>
      </c>
      <c r="J46" s="50" t="e">
        <f t="shared" si="39"/>
        <v>#DIV/0!</v>
      </c>
      <c r="K46" s="50" t="e">
        <f t="shared" si="39"/>
        <v>#DIV/0!</v>
      </c>
      <c r="L46" s="50" t="e">
        <f t="shared" si="39"/>
        <v>#DIV/0!</v>
      </c>
      <c r="M46" s="50" t="e">
        <f t="shared" si="39"/>
        <v>#DIV/0!</v>
      </c>
      <c r="N46" s="50" t="e">
        <f t="shared" si="39"/>
        <v>#DIV/0!</v>
      </c>
      <c r="O46" s="144" t="e">
        <f t="shared" si="39"/>
        <v>#DIV/0!</v>
      </c>
      <c r="P46" s="250" t="e">
        <f t="shared" si="39"/>
        <v>#DIV/0!</v>
      </c>
      <c r="Q46" s="144" t="e">
        <f>P46+Q41</f>
        <v>#DIV/0!</v>
      </c>
      <c r="S46" s="82"/>
    </row>
    <row r="47" spans="1:19" x14ac:dyDescent="0.25">
      <c r="A47" s="141"/>
      <c r="B47" s="294"/>
      <c r="C47" s="283" t="s">
        <v>65</v>
      </c>
      <c r="D47" s="40"/>
      <c r="E47" s="75" t="s">
        <v>61</v>
      </c>
      <c r="F47" s="41" t="e">
        <f>F42</f>
        <v>#DIV/0!</v>
      </c>
      <c r="G47" s="42" t="e">
        <f>F47+G42</f>
        <v>#DIV/0!</v>
      </c>
      <c r="H47" s="42" t="e">
        <f t="shared" si="39"/>
        <v>#DIV/0!</v>
      </c>
      <c r="I47" s="42" t="e">
        <f t="shared" si="39"/>
        <v>#DIV/0!</v>
      </c>
      <c r="J47" s="42" t="e">
        <f t="shared" si="39"/>
        <v>#DIV/0!</v>
      </c>
      <c r="K47" s="42" t="e">
        <f t="shared" si="39"/>
        <v>#DIV/0!</v>
      </c>
      <c r="L47" s="42" t="e">
        <f t="shared" si="39"/>
        <v>#DIV/0!</v>
      </c>
      <c r="M47" s="42" t="e">
        <f t="shared" si="39"/>
        <v>#DIV/0!</v>
      </c>
      <c r="N47" s="42" t="e">
        <f t="shared" si="39"/>
        <v>#DIV/0!</v>
      </c>
      <c r="O47" s="140" t="e">
        <f t="shared" si="39"/>
        <v>#DIV/0!</v>
      </c>
      <c r="P47" s="246" t="e">
        <f t="shared" si="39"/>
        <v>#DIV/0!</v>
      </c>
      <c r="Q47" s="140" t="e">
        <f t="shared" si="39"/>
        <v>#DIV/0!</v>
      </c>
    </row>
    <row r="48" spans="1:19" x14ac:dyDescent="0.25">
      <c r="A48" s="141"/>
      <c r="B48" s="145"/>
      <c r="C48" s="51"/>
      <c r="D48" s="43"/>
      <c r="E48" s="76" t="s">
        <v>62</v>
      </c>
      <c r="F48" s="52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3">
        <v>0</v>
      </c>
      <c r="M48" s="53">
        <v>0</v>
      </c>
      <c r="N48" s="53">
        <v>0</v>
      </c>
      <c r="O48" s="146">
        <v>0</v>
      </c>
      <c r="P48" s="251">
        <v>0</v>
      </c>
      <c r="Q48" s="146">
        <v>0</v>
      </c>
    </row>
    <row r="49" spans="1:20" x14ac:dyDescent="0.25">
      <c r="A49" s="141"/>
      <c r="B49" s="87"/>
      <c r="C49" s="37"/>
      <c r="D49" s="110"/>
      <c r="E49" s="111" t="s">
        <v>64</v>
      </c>
      <c r="F49" s="112">
        <f>F44</f>
        <v>0</v>
      </c>
      <c r="G49" s="113">
        <f>G44+F49</f>
        <v>0</v>
      </c>
      <c r="H49" s="113">
        <f t="shared" ref="H49:Q49" si="40">H44+G49</f>
        <v>0</v>
      </c>
      <c r="I49" s="113">
        <f t="shared" si="40"/>
        <v>0</v>
      </c>
      <c r="J49" s="113">
        <f t="shared" si="40"/>
        <v>0</v>
      </c>
      <c r="K49" s="113">
        <f t="shared" si="40"/>
        <v>0</v>
      </c>
      <c r="L49" s="113">
        <f t="shared" si="40"/>
        <v>0</v>
      </c>
      <c r="M49" s="113">
        <f t="shared" si="40"/>
        <v>0</v>
      </c>
      <c r="N49" s="113">
        <f t="shared" si="40"/>
        <v>0</v>
      </c>
      <c r="O49" s="147">
        <f t="shared" si="40"/>
        <v>0</v>
      </c>
      <c r="P49" s="252" t="e">
        <f t="shared" si="40"/>
        <v>#DIV/0!</v>
      </c>
      <c r="Q49" s="147" t="e">
        <f t="shared" si="40"/>
        <v>#DIV/0!</v>
      </c>
      <c r="R49" s="332">
        <f>'ANEXO II'!N186</f>
        <v>0</v>
      </c>
      <c r="S49" s="332"/>
      <c r="T49" s="332"/>
    </row>
    <row r="50" spans="1:20" x14ac:dyDescent="0.25">
      <c r="A50" s="295"/>
      <c r="B50" s="296"/>
      <c r="C50" s="253"/>
      <c r="D50" s="253"/>
      <c r="E50" s="297"/>
      <c r="F50" s="253"/>
      <c r="G50" s="253"/>
      <c r="H50" s="253"/>
      <c r="I50" s="253"/>
      <c r="J50" s="253"/>
      <c r="K50" s="253"/>
      <c r="L50" s="253"/>
      <c r="M50" s="253"/>
      <c r="N50" s="253"/>
      <c r="O50" s="298"/>
      <c r="P50" s="253"/>
      <c r="Q50" s="114"/>
    </row>
    <row r="51" spans="1:20" x14ac:dyDescent="0.25">
      <c r="A51" s="333"/>
      <c r="B51" s="334"/>
      <c r="C51" s="28"/>
      <c r="D51" s="28"/>
      <c r="E51" s="299"/>
      <c r="F51" s="26"/>
      <c r="G51" s="327"/>
      <c r="H51" s="327"/>
      <c r="I51" s="327"/>
      <c r="J51" s="300"/>
      <c r="O51" s="115"/>
      <c r="Q51" s="115"/>
    </row>
    <row r="52" spans="1:20" x14ac:dyDescent="0.25">
      <c r="A52" s="321" t="s">
        <v>34</v>
      </c>
      <c r="B52" s="322"/>
      <c r="C52" s="322"/>
      <c r="D52" s="322"/>
      <c r="E52" s="299"/>
      <c r="F52" s="301"/>
      <c r="G52" s="302" t="s">
        <v>29</v>
      </c>
      <c r="H52" s="303"/>
      <c r="I52" s="303"/>
      <c r="J52" s="26"/>
      <c r="O52" s="115"/>
      <c r="Q52" s="115"/>
    </row>
    <row r="53" spans="1:20" ht="24" customHeight="1" x14ac:dyDescent="0.25">
      <c r="A53" s="148"/>
      <c r="B53" s="304"/>
      <c r="C53" s="26"/>
      <c r="D53" s="26"/>
      <c r="E53" s="299"/>
      <c r="F53" s="26"/>
      <c r="G53" s="26"/>
      <c r="H53" s="26"/>
      <c r="I53" s="26"/>
      <c r="J53" s="26"/>
      <c r="O53" s="115"/>
      <c r="Q53" s="115"/>
    </row>
    <row r="54" spans="1:20" ht="54.75" customHeight="1" x14ac:dyDescent="0.25">
      <c r="A54" s="323"/>
      <c r="B54" s="324"/>
      <c r="C54" s="324"/>
      <c r="D54" s="324"/>
      <c r="E54" s="55"/>
      <c r="F54" s="26"/>
      <c r="G54" s="26"/>
      <c r="H54" s="26"/>
      <c r="I54" s="26"/>
      <c r="J54" s="26"/>
      <c r="O54" s="115"/>
      <c r="Q54" s="115"/>
    </row>
    <row r="55" spans="1:20" x14ac:dyDescent="0.25">
      <c r="A55" s="306" t="s">
        <v>479</v>
      </c>
      <c r="B55" s="305"/>
      <c r="C55" s="305"/>
      <c r="D55" s="305"/>
      <c r="E55" s="299"/>
      <c r="F55" s="26"/>
      <c r="G55" s="26"/>
      <c r="H55" s="26"/>
      <c r="I55" s="26"/>
      <c r="J55" s="26"/>
      <c r="O55" s="115"/>
      <c r="Q55" s="115"/>
    </row>
    <row r="56" spans="1:20" x14ac:dyDescent="0.25">
      <c r="A56" s="116" t="s">
        <v>480</v>
      </c>
      <c r="B56" s="117"/>
      <c r="C56" s="118"/>
      <c r="D56" s="119"/>
      <c r="E56" s="120"/>
      <c r="F56" s="121"/>
      <c r="G56" s="121"/>
      <c r="H56" s="121"/>
      <c r="I56" s="121"/>
      <c r="J56" s="121"/>
      <c r="K56" s="118"/>
      <c r="L56" s="118"/>
      <c r="M56" s="118"/>
      <c r="N56" s="118"/>
      <c r="O56" s="122"/>
      <c r="P56" s="118"/>
      <c r="Q56" s="122"/>
    </row>
    <row r="57" spans="1:20" x14ac:dyDescent="0.25">
      <c r="A57" s="27"/>
      <c r="B57" s="54"/>
      <c r="D57" s="28"/>
      <c r="E57" s="55"/>
      <c r="F57" s="26"/>
      <c r="G57" s="26"/>
      <c r="H57" s="26"/>
      <c r="I57" s="26"/>
      <c r="J57" s="26"/>
    </row>
    <row r="58" spans="1:20" x14ac:dyDescent="0.25">
      <c r="A58" s="27"/>
      <c r="B58" s="54"/>
      <c r="D58" s="28"/>
      <c r="E58" s="55"/>
      <c r="F58" s="26"/>
      <c r="G58" s="26"/>
      <c r="H58" s="26"/>
      <c r="I58" s="26"/>
      <c r="J58" s="26"/>
    </row>
  </sheetData>
  <mergeCells count="15">
    <mergeCell ref="R49:T49"/>
    <mergeCell ref="A51:B51"/>
    <mergeCell ref="A6:A7"/>
    <mergeCell ref="B6:C7"/>
    <mergeCell ref="D6:D7"/>
    <mergeCell ref="B32:C33"/>
    <mergeCell ref="B12:C13"/>
    <mergeCell ref="B30:C31"/>
    <mergeCell ref="F1:L1"/>
    <mergeCell ref="F3:L3"/>
    <mergeCell ref="A52:D52"/>
    <mergeCell ref="A54:D54"/>
    <mergeCell ref="E6:E7"/>
    <mergeCell ref="G51:I51"/>
    <mergeCell ref="B10:C11"/>
  </mergeCells>
  <conditionalFormatting sqref="F8:Q8">
    <cfRule type="cellIs" dxfId="11" priority="4" operator="greaterThan">
      <formula>0</formula>
    </cfRule>
  </conditionalFormatting>
  <conditionalFormatting sqref="F9:Q9 F11:Q11 F13:Q13 F15:Q15 F17:Q17 F19:Q23 F25:Q25 F27:Q33">
    <cfRule type="cellIs" dxfId="10" priority="123" operator="lessThanOrEqual">
      <formula>0</formula>
    </cfRule>
  </conditionalFormatting>
  <conditionalFormatting sqref="F10:Q10">
    <cfRule type="cellIs" dxfId="9" priority="5" operator="greaterThan">
      <formula>0</formula>
    </cfRule>
  </conditionalFormatting>
  <conditionalFormatting sqref="F12:Q12 F14:Q14 F16:Q16 F18:Q18 F20:Q20 F22:Q22 F26:Q26 F28:Q28 F32:Q32 F36:Q36 F38:Q38">
    <cfRule type="cellIs" dxfId="8" priority="124" operator="greaterThan">
      <formula>0</formula>
    </cfRule>
  </conditionalFormatting>
  <conditionalFormatting sqref="F24:Q24">
    <cfRule type="cellIs" dxfId="7" priority="3" operator="greaterThan">
      <formula>0</formula>
    </cfRule>
  </conditionalFormatting>
  <conditionalFormatting sqref="F30:Q30">
    <cfRule type="cellIs" dxfId="6" priority="8" operator="greaterThan">
      <formula>0</formula>
    </cfRule>
  </conditionalFormatting>
  <conditionalFormatting sqref="F34:Q34">
    <cfRule type="cellIs" dxfId="5" priority="2" operator="greaterThan">
      <formula>0</formula>
    </cfRule>
  </conditionalFormatting>
  <conditionalFormatting sqref="F35:Q35">
    <cfRule type="cellIs" dxfId="4" priority="1" operator="lessThanOrEqual">
      <formula>0</formula>
    </cfRule>
  </conditionalFormatting>
  <conditionalFormatting sqref="F37:Q39">
    <cfRule type="cellIs" dxfId="3" priority="10" operator="lessThanOrEqual">
      <formula>0</formula>
    </cfRule>
  </conditionalFormatting>
  <conditionalFormatting sqref="G45:Q45 G47:Q47">
    <cfRule type="expression" dxfId="2" priority="122" stopIfTrue="1">
      <formula>OFFSET(M$184,0,-1)&gt;=1</formula>
    </cfRule>
  </conditionalFormatting>
  <conditionalFormatting sqref="G46:Q46 G48:Q48">
    <cfRule type="expression" dxfId="1" priority="121" stopIfTrue="1">
      <formula>OFFSET(M$184,0,-1)&gt;=1</formula>
    </cfRule>
  </conditionalFormatting>
  <conditionalFormatting sqref="G49:Q49">
    <cfRule type="expression" dxfId="0" priority="76" stopIfTrue="1">
      <formula>OFFSET(M$184,0,-1)&gt;=1</formula>
    </cfRule>
  </conditionalFormatting>
  <dataValidations count="1">
    <dataValidation type="whole" operator="greaterThan" allowBlank="1" showErrorMessage="1" sqref="F6:Q6" xr:uid="{00000000-0002-0000-1600-000000000000}">
      <formula1>0</formula1>
      <formula2>0</formula2>
    </dataValidation>
  </dataValidations>
  <printOptions horizontalCentered="1" verticalCentered="1"/>
  <pageMargins left="0.15748031496062992" right="0.19685039370078741" top="0.27559055118110237" bottom="0.19685039370078741" header="0.31496062992125984" footer="0.15748031496062992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Plan15"/>
  <dimension ref="A1:Q237"/>
  <sheetViews>
    <sheetView tabSelected="1" view="pageBreakPreview" topLeftCell="A226" zoomScale="70" zoomScaleNormal="55" zoomScaleSheetLayoutView="70" workbookViewId="0">
      <selection activeCell="H234" sqref="H234"/>
    </sheetView>
  </sheetViews>
  <sheetFormatPr defaultRowHeight="15" x14ac:dyDescent="0.25"/>
  <cols>
    <col min="1" max="1" width="52" style="2" customWidth="1"/>
    <col min="2" max="3" width="14.85546875" style="2" customWidth="1"/>
    <col min="4" max="9" width="18.85546875" style="2" customWidth="1"/>
    <col min="10" max="16384" width="9.140625" style="2"/>
  </cols>
  <sheetData>
    <row r="1" spans="1:17" ht="74.25" customHeight="1" x14ac:dyDescent="0.25">
      <c r="A1" s="195"/>
      <c r="B1" s="352" t="s">
        <v>483</v>
      </c>
      <c r="C1" s="352"/>
      <c r="D1" s="352"/>
      <c r="E1" s="352"/>
      <c r="F1" s="352"/>
      <c r="G1" s="352"/>
      <c r="H1" s="309"/>
      <c r="I1" s="310"/>
      <c r="J1" s="307"/>
      <c r="K1" s="307"/>
      <c r="L1" s="307"/>
      <c r="M1" s="257"/>
      <c r="N1" s="257"/>
      <c r="O1" s="258"/>
    </row>
    <row r="2" spans="1:17" x14ac:dyDescent="0.25">
      <c r="A2" s="89"/>
      <c r="B2" s="21"/>
      <c r="C2" s="21"/>
      <c r="D2" s="21"/>
      <c r="G2" s="259"/>
      <c r="H2" s="57"/>
      <c r="I2" s="229"/>
      <c r="J2" s="57"/>
      <c r="K2" s="187"/>
      <c r="L2" s="57"/>
      <c r="M2" s="57"/>
      <c r="N2" s="57"/>
      <c r="O2" s="62"/>
    </row>
    <row r="3" spans="1:17" ht="42.75" customHeight="1" x14ac:dyDescent="0.25">
      <c r="A3" s="89"/>
      <c r="B3" s="320" t="s">
        <v>468</v>
      </c>
      <c r="C3" s="320"/>
      <c r="D3" s="320"/>
      <c r="E3" s="320"/>
      <c r="F3" s="320"/>
      <c r="G3" s="320"/>
      <c r="H3" s="308"/>
      <c r="I3" s="311"/>
      <c r="J3" s="308"/>
      <c r="K3" s="308"/>
      <c r="L3" s="308"/>
      <c r="M3" s="184"/>
      <c r="N3" s="184"/>
      <c r="O3" s="260"/>
    </row>
    <row r="4" spans="1:17" s="31" customFormat="1" x14ac:dyDescent="0.25">
      <c r="A4" s="261"/>
      <c r="B4" s="353" t="str">
        <f>'ANEXO II'!F4</f>
        <v>CR: 955180/2023</v>
      </c>
      <c r="C4" s="353"/>
      <c r="D4" s="353"/>
      <c r="E4" s="353"/>
      <c r="F4" s="353"/>
      <c r="G4" s="353"/>
      <c r="H4" s="124"/>
      <c r="I4" s="115"/>
      <c r="L4" s="124"/>
      <c r="M4" s="124"/>
      <c r="N4" s="124"/>
      <c r="O4" s="125"/>
      <c r="P4" s="124"/>
      <c r="Q4" s="125"/>
    </row>
    <row r="5" spans="1:17" x14ac:dyDescent="0.25">
      <c r="A5" s="198" t="s">
        <v>82</v>
      </c>
      <c r="H5" s="199" t="s">
        <v>33</v>
      </c>
      <c r="I5" s="63" t="s">
        <v>481</v>
      </c>
    </row>
    <row r="6" spans="1:17" x14ac:dyDescent="0.25">
      <c r="A6" s="378" t="s">
        <v>2</v>
      </c>
      <c r="B6" s="378" t="s">
        <v>30</v>
      </c>
      <c r="C6" s="378" t="s">
        <v>31</v>
      </c>
      <c r="D6" s="378" t="s">
        <v>32</v>
      </c>
      <c r="E6" s="378"/>
      <c r="F6" s="378"/>
      <c r="G6" s="378"/>
      <c r="H6" s="378"/>
      <c r="I6" s="378"/>
    </row>
    <row r="7" spans="1:17" s="21" customFormat="1" ht="40.5" customHeight="1" x14ac:dyDescent="0.25">
      <c r="A7" s="378"/>
      <c r="B7" s="378"/>
      <c r="C7" s="378"/>
      <c r="D7" s="346" t="s">
        <v>359</v>
      </c>
      <c r="E7" s="348"/>
      <c r="F7" s="346" t="s">
        <v>358</v>
      </c>
      <c r="G7" s="348"/>
      <c r="H7" s="346" t="s">
        <v>360</v>
      </c>
      <c r="I7" s="348"/>
    </row>
    <row r="8" spans="1:17" s="90" customFormat="1" ht="47.25" customHeight="1" x14ac:dyDescent="0.25">
      <c r="A8" s="379" t="s">
        <v>351</v>
      </c>
      <c r="B8" s="380"/>
      <c r="C8" s="380"/>
      <c r="D8" s="380"/>
      <c r="E8" s="380"/>
      <c r="F8" s="380"/>
      <c r="G8" s="380"/>
      <c r="H8" s="380"/>
      <c r="I8" s="381"/>
    </row>
    <row r="9" spans="1:17" ht="105" x14ac:dyDescent="0.25">
      <c r="A9" s="200" t="str">
        <f>A8</f>
        <v>P04 - CONJUNTO DE PORTA SEMI-OCA, ESTRUTURADA EM OSB, COM FECHAMENTO EM MDF, REVESTIDO EM LAMINADO PET BRANCO TX. BATENTE EM CHAPA GALVANIZADA 1,2mm, COM ACABAMENTO EM PINTURA ELETROSTÁTICA BRANCA - INCLUSO FECHADURA IMAB E DOBRADIÇAS ROLANTES. 0,82x2,10 - FORNECIMENTO E INSTALAÇÃO COMPLETA</v>
      </c>
      <c r="B9" s="201" t="s">
        <v>40</v>
      </c>
      <c r="C9" s="202">
        <v>1</v>
      </c>
      <c r="D9" s="203">
        <f>4800+350</f>
        <v>5150</v>
      </c>
      <c r="E9" s="203">
        <f t="shared" ref="E9" si="0">ROUND(D9*$C9,2)</f>
        <v>5150</v>
      </c>
      <c r="F9" s="203">
        <v>4628</v>
      </c>
      <c r="G9" s="203">
        <f t="shared" ref="G9" si="1">ROUND(F9*$C9,2)</f>
        <v>4628</v>
      </c>
      <c r="H9" s="203">
        <v>4541.25</v>
      </c>
      <c r="I9" s="203">
        <v>4541.25</v>
      </c>
    </row>
    <row r="10" spans="1:17" x14ac:dyDescent="0.25">
      <c r="A10" s="200"/>
      <c r="B10" s="201"/>
      <c r="C10" s="202"/>
      <c r="D10" s="203"/>
      <c r="E10" s="203"/>
      <c r="F10" s="203"/>
      <c r="G10" s="203"/>
      <c r="H10" s="203"/>
      <c r="I10" s="203"/>
    </row>
    <row r="11" spans="1:17" ht="8.25" customHeight="1" x14ac:dyDescent="0.25">
      <c r="A11" s="200"/>
      <c r="B11" s="201"/>
      <c r="C11" s="202"/>
      <c r="D11" s="204"/>
      <c r="E11" s="205"/>
      <c r="F11" s="204"/>
      <c r="G11" s="205"/>
      <c r="H11" s="204"/>
      <c r="I11" s="205"/>
    </row>
    <row r="12" spans="1:17" s="91" customFormat="1" x14ac:dyDescent="0.25">
      <c r="A12" s="206" t="s">
        <v>0</v>
      </c>
      <c r="B12" s="206"/>
      <c r="C12" s="206"/>
      <c r="D12" s="372">
        <f>SUM(E9:E10)</f>
        <v>5150</v>
      </c>
      <c r="E12" s="382"/>
      <c r="F12" s="372">
        <f>SUM(G9:G10)</f>
        <v>4628</v>
      </c>
      <c r="G12" s="382"/>
      <c r="H12" s="372">
        <f>SUM(I9:I10)</f>
        <v>4541.25</v>
      </c>
      <c r="I12" s="382"/>
    </row>
    <row r="13" spans="1:17" s="91" customFormat="1" ht="18.75" x14ac:dyDescent="0.25">
      <c r="A13" s="209" t="s">
        <v>35</v>
      </c>
      <c r="B13" s="210"/>
      <c r="C13" s="210"/>
      <c r="D13" s="211"/>
      <c r="E13" s="212"/>
      <c r="F13" s="372">
        <f>AVERAGE(D12:I12)</f>
        <v>4773.083333333333</v>
      </c>
      <c r="G13" s="373"/>
      <c r="H13" s="207"/>
      <c r="I13" s="208"/>
    </row>
    <row r="14" spans="1:17" ht="141.75" customHeight="1" x14ac:dyDescent="0.25">
      <c r="A14" s="195"/>
      <c r="B14" s="196"/>
      <c r="C14" s="197"/>
      <c r="D14" s="374" t="s">
        <v>485</v>
      </c>
      <c r="E14" s="375"/>
      <c r="F14" s="374" t="s">
        <v>486</v>
      </c>
      <c r="G14" s="375"/>
      <c r="H14" s="374" t="s">
        <v>487</v>
      </c>
      <c r="I14" s="375"/>
    </row>
    <row r="15" spans="1:17" ht="57" customHeight="1" x14ac:dyDescent="0.25">
      <c r="A15" s="195"/>
      <c r="B15" s="196"/>
      <c r="C15" s="196"/>
      <c r="D15" s="213"/>
      <c r="E15" s="213"/>
      <c r="F15" s="213"/>
      <c r="G15" s="213"/>
      <c r="H15" s="213"/>
      <c r="I15" s="214"/>
    </row>
    <row r="16" spans="1:17" x14ac:dyDescent="0.25">
      <c r="A16" s="64"/>
      <c r="B16" s="24"/>
      <c r="C16" s="24"/>
      <c r="I16" s="62"/>
    </row>
    <row r="17" spans="1:9" x14ac:dyDescent="0.25">
      <c r="A17" s="149" t="s">
        <v>479</v>
      </c>
      <c r="C17" s="57"/>
      <c r="I17" s="62"/>
    </row>
    <row r="18" spans="1:9" x14ac:dyDescent="0.25">
      <c r="A18" s="149" t="s">
        <v>480</v>
      </c>
      <c r="C18" s="57"/>
      <c r="I18" s="62"/>
    </row>
    <row r="19" spans="1:9" x14ac:dyDescent="0.25">
      <c r="A19" s="149"/>
      <c r="C19" s="57"/>
      <c r="I19" s="62"/>
    </row>
    <row r="20" spans="1:9" x14ac:dyDescent="0.25">
      <c r="A20" s="65"/>
      <c r="B20" s="60"/>
      <c r="C20" s="60"/>
      <c r="D20" s="60"/>
      <c r="E20" s="60"/>
      <c r="F20" s="60"/>
      <c r="G20" s="60"/>
      <c r="H20" s="60"/>
      <c r="I20" s="66"/>
    </row>
    <row r="21" spans="1:9" x14ac:dyDescent="0.25">
      <c r="A21" s="198" t="s">
        <v>83</v>
      </c>
      <c r="H21" s="199" t="s">
        <v>33</v>
      </c>
      <c r="I21" s="63" t="s">
        <v>481</v>
      </c>
    </row>
    <row r="22" spans="1:9" x14ac:dyDescent="0.25">
      <c r="A22" s="378" t="s">
        <v>2</v>
      </c>
      <c r="B22" s="378" t="s">
        <v>30</v>
      </c>
      <c r="C22" s="378" t="s">
        <v>31</v>
      </c>
      <c r="D22" s="378" t="s">
        <v>32</v>
      </c>
      <c r="E22" s="378"/>
      <c r="F22" s="378"/>
      <c r="G22" s="378"/>
      <c r="H22" s="378"/>
      <c r="I22" s="378"/>
    </row>
    <row r="23" spans="1:9" s="21" customFormat="1" ht="40.5" customHeight="1" x14ac:dyDescent="0.25">
      <c r="A23" s="378"/>
      <c r="B23" s="378"/>
      <c r="C23" s="378"/>
      <c r="D23" s="346" t="s">
        <v>359</v>
      </c>
      <c r="E23" s="348"/>
      <c r="F23" s="346" t="s">
        <v>358</v>
      </c>
      <c r="G23" s="348"/>
      <c r="H23" s="346" t="s">
        <v>360</v>
      </c>
      <c r="I23" s="348"/>
    </row>
    <row r="24" spans="1:9" s="90" customFormat="1" ht="47.25" customHeight="1" x14ac:dyDescent="0.25">
      <c r="A24" s="379" t="s">
        <v>352</v>
      </c>
      <c r="B24" s="380"/>
      <c r="C24" s="380"/>
      <c r="D24" s="380"/>
      <c r="E24" s="380"/>
      <c r="F24" s="380"/>
      <c r="G24" s="380"/>
      <c r="H24" s="380"/>
      <c r="I24" s="381"/>
    </row>
    <row r="25" spans="1:9" ht="105" x14ac:dyDescent="0.25">
      <c r="A25" s="200" t="str">
        <f>A24</f>
        <v>P05 - CONJUNTO DE PORTA SEMI-OCA, ESTRUTURADA EM OSB, COM FECHAMENTO EM MDF, REVESTIDO EM LAMINADO PET BRANCO TX. BATENTE EM CHAPA GALVANIZADA 1,2mm, COM ACABAMENTO EM PINTURA ELETROSTÁTICA BRANCA - INCLUSO FECHADURA IMAB E DOBRADIÇAS ROLANTES. 0,92x2,10 - FORNECIMENTO E INSTALAÇÃO COMPLETA</v>
      </c>
      <c r="B25" s="201" t="s">
        <v>40</v>
      </c>
      <c r="C25" s="202">
        <v>1</v>
      </c>
      <c r="D25" s="203">
        <f>4800+350</f>
        <v>5150</v>
      </c>
      <c r="E25" s="203">
        <f t="shared" ref="E25" si="2">ROUND(D25*$C25,2)</f>
        <v>5150</v>
      </c>
      <c r="F25" s="203">
        <v>4628</v>
      </c>
      <c r="G25" s="203">
        <f t="shared" ref="G25" si="3">ROUND(F25*$C25,2)</f>
        <v>4628</v>
      </c>
      <c r="H25" s="203">
        <v>4615.42</v>
      </c>
      <c r="I25" s="203">
        <v>4615.42</v>
      </c>
    </row>
    <row r="26" spans="1:9" x14ac:dyDescent="0.25">
      <c r="A26" s="200"/>
      <c r="B26" s="201"/>
      <c r="C26" s="202"/>
      <c r="D26" s="203"/>
      <c r="E26" s="203"/>
      <c r="F26" s="203"/>
      <c r="G26" s="203"/>
      <c r="H26" s="203"/>
      <c r="I26" s="203"/>
    </row>
    <row r="27" spans="1:9" ht="8.25" customHeight="1" x14ac:dyDescent="0.25">
      <c r="A27" s="200"/>
      <c r="B27" s="201"/>
      <c r="C27" s="202"/>
      <c r="D27" s="204"/>
      <c r="E27" s="205"/>
      <c r="F27" s="204"/>
      <c r="G27" s="205"/>
      <c r="H27" s="204"/>
      <c r="I27" s="205"/>
    </row>
    <row r="28" spans="1:9" s="91" customFormat="1" x14ac:dyDescent="0.25">
      <c r="A28" s="206" t="s">
        <v>0</v>
      </c>
      <c r="B28" s="206"/>
      <c r="C28" s="206"/>
      <c r="D28" s="372">
        <f>SUM(E25:E26)</f>
        <v>5150</v>
      </c>
      <c r="E28" s="382"/>
      <c r="F28" s="372">
        <f>SUM(G25:G26)</f>
        <v>4628</v>
      </c>
      <c r="G28" s="382"/>
      <c r="H28" s="372">
        <f>SUM(I25:I26)</f>
        <v>4615.42</v>
      </c>
      <c r="I28" s="382"/>
    </row>
    <row r="29" spans="1:9" s="91" customFormat="1" ht="18.75" x14ac:dyDescent="0.25">
      <c r="A29" s="209" t="s">
        <v>35</v>
      </c>
      <c r="B29" s="210"/>
      <c r="C29" s="210"/>
      <c r="D29" s="211"/>
      <c r="E29" s="212"/>
      <c r="F29" s="372">
        <f>AVERAGE(D28:I28)</f>
        <v>4797.8066666666664</v>
      </c>
      <c r="G29" s="373"/>
      <c r="H29" s="207"/>
      <c r="I29" s="208"/>
    </row>
    <row r="30" spans="1:9" ht="141.75" customHeight="1" x14ac:dyDescent="0.25">
      <c r="A30" s="195"/>
      <c r="B30" s="196"/>
      <c r="C30" s="197"/>
      <c r="D30" s="374" t="s">
        <v>485</v>
      </c>
      <c r="E30" s="375"/>
      <c r="F30" s="374" t="s">
        <v>486</v>
      </c>
      <c r="G30" s="375"/>
      <c r="H30" s="374" t="s">
        <v>487</v>
      </c>
      <c r="I30" s="375"/>
    </row>
    <row r="31" spans="1:9" ht="57" customHeight="1" x14ac:dyDescent="0.25">
      <c r="A31" s="195"/>
      <c r="B31" s="196"/>
      <c r="C31" s="196"/>
      <c r="D31" s="213"/>
      <c r="E31" s="213"/>
      <c r="F31" s="213"/>
      <c r="G31" s="213"/>
      <c r="H31" s="213"/>
      <c r="I31" s="214"/>
    </row>
    <row r="32" spans="1:9" x14ac:dyDescent="0.25">
      <c r="A32" s="64"/>
      <c r="B32" s="24"/>
      <c r="C32" s="24"/>
      <c r="I32" s="62"/>
    </row>
    <row r="33" spans="1:9" x14ac:dyDescent="0.25">
      <c r="A33" s="149" t="s">
        <v>479</v>
      </c>
      <c r="C33" s="57"/>
      <c r="I33" s="62"/>
    </row>
    <row r="34" spans="1:9" x14ac:dyDescent="0.25">
      <c r="A34" s="149" t="s">
        <v>480</v>
      </c>
      <c r="C34" s="57"/>
      <c r="I34" s="62"/>
    </row>
    <row r="35" spans="1:9" x14ac:dyDescent="0.25">
      <c r="A35" s="149"/>
      <c r="C35" s="57"/>
      <c r="I35" s="62"/>
    </row>
    <row r="36" spans="1:9" x14ac:dyDescent="0.25">
      <c r="A36" s="65"/>
      <c r="B36" s="60"/>
      <c r="C36" s="60"/>
      <c r="D36" s="60"/>
      <c r="E36" s="60"/>
      <c r="F36" s="60"/>
      <c r="G36" s="60"/>
      <c r="H36" s="60"/>
      <c r="I36" s="66"/>
    </row>
    <row r="37" spans="1:9" x14ac:dyDescent="0.25">
      <c r="A37" s="198" t="s">
        <v>84</v>
      </c>
      <c r="H37" s="199" t="s">
        <v>33</v>
      </c>
      <c r="I37" s="63" t="s">
        <v>481</v>
      </c>
    </row>
    <row r="38" spans="1:9" x14ac:dyDescent="0.25">
      <c r="A38" s="378" t="s">
        <v>2</v>
      </c>
      <c r="B38" s="378" t="s">
        <v>30</v>
      </c>
      <c r="C38" s="378" t="s">
        <v>31</v>
      </c>
      <c r="D38" s="378" t="s">
        <v>32</v>
      </c>
      <c r="E38" s="378"/>
      <c r="F38" s="378"/>
      <c r="G38" s="378"/>
      <c r="H38" s="378"/>
      <c r="I38" s="378"/>
    </row>
    <row r="39" spans="1:9" s="21" customFormat="1" ht="40.5" customHeight="1" x14ac:dyDescent="0.25">
      <c r="A39" s="378"/>
      <c r="B39" s="378"/>
      <c r="C39" s="378"/>
      <c r="D39" s="346" t="s">
        <v>359</v>
      </c>
      <c r="E39" s="348"/>
      <c r="F39" s="346" t="s">
        <v>358</v>
      </c>
      <c r="G39" s="348"/>
      <c r="H39" s="346" t="s">
        <v>360</v>
      </c>
      <c r="I39" s="348"/>
    </row>
    <row r="40" spans="1:9" s="90" customFormat="1" ht="47.25" customHeight="1" x14ac:dyDescent="0.25">
      <c r="A40" s="379" t="s">
        <v>350</v>
      </c>
      <c r="B40" s="380"/>
      <c r="C40" s="380"/>
      <c r="D40" s="380"/>
      <c r="E40" s="380"/>
      <c r="F40" s="380"/>
      <c r="G40" s="380"/>
      <c r="H40" s="380"/>
      <c r="I40" s="381"/>
    </row>
    <row r="41" spans="1:9" ht="105" x14ac:dyDescent="0.25">
      <c r="A41" s="200" t="str">
        <f>A40</f>
        <v>P02 - CONJUNTO DE PORTA SEMI-OCA, ESTRUTURADA EM OSB, COM FECHAMENTO EM MDF, REVESTIDO EM LAMINADO PET BRANCO TX. BATENTE EM CHAPA GALVANIZADA 1,2mm, COM ACABAMENTO EM PINTURA ELETROSTÁTICA BRANCA - INCLUSO FECHADURA IMAB E DOBRADIÇAS ROLANTES. 1,02x2,10 - FORNECIMENTO E INSTALAÇÃO COMPLETA</v>
      </c>
      <c r="B41" s="201" t="s">
        <v>40</v>
      </c>
      <c r="C41" s="202">
        <v>1</v>
      </c>
      <c r="D41" s="203">
        <v>5100</v>
      </c>
      <c r="E41" s="203">
        <f>ROUND(D41*$C41,2)</f>
        <v>5100</v>
      </c>
      <c r="F41" s="203">
        <v>4930</v>
      </c>
      <c r="G41" s="203">
        <f>ROUND(F41*$C41,2)</f>
        <v>4930</v>
      </c>
      <c r="H41" s="203">
        <v>5388.8</v>
      </c>
      <c r="I41" s="203">
        <v>5388.8</v>
      </c>
    </row>
    <row r="42" spans="1:9" x14ac:dyDescent="0.25">
      <c r="A42" s="200"/>
      <c r="B42" s="201"/>
      <c r="C42" s="202"/>
      <c r="D42" s="203"/>
      <c r="E42" s="203"/>
      <c r="F42" s="203"/>
      <c r="G42" s="203"/>
      <c r="H42" s="203"/>
      <c r="I42" s="203"/>
    </row>
    <row r="43" spans="1:9" ht="8.25" customHeight="1" x14ac:dyDescent="0.25">
      <c r="A43" s="200"/>
      <c r="B43" s="201"/>
      <c r="C43" s="202"/>
      <c r="D43" s="204"/>
      <c r="E43" s="205"/>
      <c r="F43" s="204"/>
      <c r="G43" s="205"/>
      <c r="H43" s="204"/>
      <c r="I43" s="205"/>
    </row>
    <row r="44" spans="1:9" s="91" customFormat="1" x14ac:dyDescent="0.25">
      <c r="A44" s="206" t="s">
        <v>0</v>
      </c>
      <c r="B44" s="206"/>
      <c r="C44" s="206"/>
      <c r="D44" s="372">
        <f>SUM(E41:E42)</f>
        <v>5100</v>
      </c>
      <c r="E44" s="382"/>
      <c r="F44" s="372">
        <f>SUM(G41:G42)</f>
        <v>4930</v>
      </c>
      <c r="G44" s="382"/>
      <c r="H44" s="372">
        <f>SUM(I41:I42)</f>
        <v>5388.8</v>
      </c>
      <c r="I44" s="382"/>
    </row>
    <row r="45" spans="1:9" s="91" customFormat="1" ht="18.75" x14ac:dyDescent="0.25">
      <c r="A45" s="209" t="s">
        <v>35</v>
      </c>
      <c r="B45" s="210"/>
      <c r="C45" s="210"/>
      <c r="D45" s="211"/>
      <c r="E45" s="212"/>
      <c r="F45" s="372">
        <f>AVERAGE(D44:I44)</f>
        <v>5139.5999999999995</v>
      </c>
      <c r="G45" s="373"/>
      <c r="H45" s="207"/>
      <c r="I45" s="208"/>
    </row>
    <row r="46" spans="1:9" ht="141.75" customHeight="1" x14ac:dyDescent="0.25">
      <c r="A46" s="195"/>
      <c r="B46" s="196"/>
      <c r="C46" s="197"/>
      <c r="D46" s="374" t="s">
        <v>485</v>
      </c>
      <c r="E46" s="375"/>
      <c r="F46" s="374" t="s">
        <v>486</v>
      </c>
      <c r="G46" s="375"/>
      <c r="H46" s="374" t="s">
        <v>487</v>
      </c>
      <c r="I46" s="375"/>
    </row>
    <row r="47" spans="1:9" ht="57" customHeight="1" x14ac:dyDescent="0.25">
      <c r="A47" s="195"/>
      <c r="B47" s="196"/>
      <c r="C47" s="196"/>
      <c r="D47" s="213"/>
      <c r="E47" s="213"/>
      <c r="F47" s="213"/>
      <c r="G47" s="213"/>
      <c r="H47" s="213"/>
      <c r="I47" s="214"/>
    </row>
    <row r="48" spans="1:9" x14ac:dyDescent="0.25">
      <c r="A48" s="64"/>
      <c r="B48" s="24"/>
      <c r="C48" s="24"/>
      <c r="I48" s="62"/>
    </row>
    <row r="49" spans="1:9" x14ac:dyDescent="0.25">
      <c r="A49" s="149" t="s">
        <v>479</v>
      </c>
      <c r="C49" s="57"/>
      <c r="I49" s="62"/>
    </row>
    <row r="50" spans="1:9" x14ac:dyDescent="0.25">
      <c r="A50" s="149" t="s">
        <v>480</v>
      </c>
      <c r="C50" s="57"/>
      <c r="I50" s="62"/>
    </row>
    <row r="51" spans="1:9" x14ac:dyDescent="0.25">
      <c r="A51" s="149"/>
      <c r="C51" s="57"/>
      <c r="I51" s="62"/>
    </row>
    <row r="52" spans="1:9" x14ac:dyDescent="0.25">
      <c r="A52" s="65"/>
      <c r="B52" s="60"/>
      <c r="C52" s="60"/>
      <c r="D52" s="60"/>
      <c r="E52" s="60"/>
      <c r="F52" s="60"/>
      <c r="G52" s="60"/>
      <c r="H52" s="60"/>
      <c r="I52" s="66"/>
    </row>
    <row r="53" spans="1:9" x14ac:dyDescent="0.25">
      <c r="A53" s="198" t="s">
        <v>85</v>
      </c>
      <c r="H53" s="199" t="s">
        <v>33</v>
      </c>
      <c r="I53" s="63" t="s">
        <v>481</v>
      </c>
    </row>
    <row r="54" spans="1:9" x14ac:dyDescent="0.25">
      <c r="A54" s="378" t="s">
        <v>2</v>
      </c>
      <c r="B54" s="378" t="s">
        <v>30</v>
      </c>
      <c r="C54" s="378" t="s">
        <v>31</v>
      </c>
      <c r="D54" s="378" t="s">
        <v>32</v>
      </c>
      <c r="E54" s="378"/>
      <c r="F54" s="378"/>
      <c r="G54" s="378"/>
      <c r="H54" s="378"/>
      <c r="I54" s="378"/>
    </row>
    <row r="55" spans="1:9" s="21" customFormat="1" ht="40.5" customHeight="1" x14ac:dyDescent="0.25">
      <c r="A55" s="378"/>
      <c r="B55" s="378"/>
      <c r="C55" s="378"/>
      <c r="D55" s="346" t="s">
        <v>359</v>
      </c>
      <c r="E55" s="348"/>
      <c r="F55" s="346" t="s">
        <v>358</v>
      </c>
      <c r="G55" s="348"/>
      <c r="H55" s="346" t="s">
        <v>360</v>
      </c>
      <c r="I55" s="348"/>
    </row>
    <row r="56" spans="1:9" s="90" customFormat="1" ht="47.25" customHeight="1" x14ac:dyDescent="0.25">
      <c r="A56" s="379" t="s">
        <v>349</v>
      </c>
      <c r="B56" s="380"/>
      <c r="C56" s="380"/>
      <c r="D56" s="380"/>
      <c r="E56" s="380"/>
      <c r="F56" s="380"/>
      <c r="G56" s="380"/>
      <c r="H56" s="380"/>
      <c r="I56" s="381"/>
    </row>
    <row r="57" spans="1:9" ht="107.25" customHeight="1" x14ac:dyDescent="0.25">
      <c r="A57" s="200" t="str">
        <f>A56</f>
        <v>P03 - PORTA DE CORRER COM 1 FOLHA EM MADEIRA SEMI-OCA, ESTRUTURADA EM OSB, COM FECHAMENTO EM MDF, REVESTIDO EM LAMINADO PET BRANCO TX, TRILHO NA PARTE SUPERIOR. 0,90x2,10 - FORNECIMENTO E INSTALAÇÃO COMPLETA</v>
      </c>
      <c r="B57" s="201" t="s">
        <v>40</v>
      </c>
      <c r="C57" s="202">
        <v>1</v>
      </c>
      <c r="D57" s="203">
        <f>4800+350</f>
        <v>5150</v>
      </c>
      <c r="E57" s="203">
        <f>ROUND(D57*$C57,2)</f>
        <v>5150</v>
      </c>
      <c r="F57" s="203">
        <v>4628</v>
      </c>
      <c r="G57" s="203">
        <f>ROUND(F57*$C57,2)</f>
        <v>4628</v>
      </c>
      <c r="H57" s="203">
        <v>4615.42</v>
      </c>
      <c r="I57" s="203">
        <v>4615.42</v>
      </c>
    </row>
    <row r="58" spans="1:9" x14ac:dyDescent="0.25">
      <c r="A58" s="200"/>
      <c r="B58" s="201"/>
      <c r="C58" s="202"/>
      <c r="D58" s="203"/>
      <c r="E58" s="203"/>
      <c r="F58" s="203"/>
      <c r="G58" s="203"/>
      <c r="H58" s="203"/>
      <c r="I58" s="203"/>
    </row>
    <row r="59" spans="1:9" ht="8.25" customHeight="1" x14ac:dyDescent="0.25">
      <c r="A59" s="200"/>
      <c r="B59" s="201"/>
      <c r="C59" s="202"/>
      <c r="D59" s="204"/>
      <c r="E59" s="205"/>
      <c r="F59" s="204"/>
      <c r="G59" s="205"/>
      <c r="H59" s="204"/>
      <c r="I59" s="205"/>
    </row>
    <row r="60" spans="1:9" s="91" customFormat="1" x14ac:dyDescent="0.25">
      <c r="A60" s="206" t="s">
        <v>0</v>
      </c>
      <c r="B60" s="206"/>
      <c r="C60" s="206"/>
      <c r="D60" s="372">
        <f>SUM(E57:E58)</f>
        <v>5150</v>
      </c>
      <c r="E60" s="382"/>
      <c r="F60" s="372">
        <f>SUM(G57:G58)</f>
        <v>4628</v>
      </c>
      <c r="G60" s="382"/>
      <c r="H60" s="372">
        <f>SUM(I57:I58)</f>
        <v>4615.42</v>
      </c>
      <c r="I60" s="382"/>
    </row>
    <row r="61" spans="1:9" s="91" customFormat="1" ht="18.75" x14ac:dyDescent="0.25">
      <c r="A61" s="209" t="s">
        <v>35</v>
      </c>
      <c r="B61" s="210"/>
      <c r="C61" s="210"/>
      <c r="D61" s="211"/>
      <c r="E61" s="212"/>
      <c r="F61" s="372">
        <f>AVERAGE(D60:I60)</f>
        <v>4797.8066666666664</v>
      </c>
      <c r="G61" s="373"/>
      <c r="H61" s="207"/>
      <c r="I61" s="208"/>
    </row>
    <row r="62" spans="1:9" ht="141.75" customHeight="1" x14ac:dyDescent="0.25">
      <c r="A62" s="195"/>
      <c r="B62" s="196"/>
      <c r="C62" s="197"/>
      <c r="D62" s="374" t="s">
        <v>485</v>
      </c>
      <c r="E62" s="375"/>
      <c r="F62" s="374" t="s">
        <v>486</v>
      </c>
      <c r="G62" s="375"/>
      <c r="H62" s="374" t="s">
        <v>487</v>
      </c>
      <c r="I62" s="375"/>
    </row>
    <row r="63" spans="1:9" ht="57" customHeight="1" x14ac:dyDescent="0.25">
      <c r="A63" s="195"/>
      <c r="B63" s="196"/>
      <c r="C63" s="196"/>
      <c r="D63" s="213"/>
      <c r="E63" s="213"/>
      <c r="F63" s="213"/>
      <c r="G63" s="213"/>
      <c r="H63" s="213"/>
      <c r="I63" s="214"/>
    </row>
    <row r="64" spans="1:9" x14ac:dyDescent="0.25">
      <c r="A64" s="64"/>
      <c r="B64" s="24"/>
      <c r="C64" s="24"/>
      <c r="I64" s="62"/>
    </row>
    <row r="65" spans="1:9" x14ac:dyDescent="0.25">
      <c r="A65" s="149" t="s">
        <v>479</v>
      </c>
      <c r="C65" s="57"/>
      <c r="I65" s="62"/>
    </row>
    <row r="66" spans="1:9" x14ac:dyDescent="0.25">
      <c r="A66" s="149" t="s">
        <v>480</v>
      </c>
      <c r="C66" s="57"/>
      <c r="I66" s="62"/>
    </row>
    <row r="67" spans="1:9" x14ac:dyDescent="0.25">
      <c r="A67" s="149"/>
      <c r="C67" s="57"/>
      <c r="I67" s="62"/>
    </row>
    <row r="68" spans="1:9" x14ac:dyDescent="0.25">
      <c r="A68" s="65"/>
      <c r="B68" s="60"/>
      <c r="C68" s="60"/>
      <c r="D68" s="60"/>
      <c r="E68" s="60"/>
      <c r="F68" s="60"/>
      <c r="G68" s="60"/>
      <c r="H68" s="60"/>
      <c r="I68" s="66"/>
    </row>
    <row r="69" spans="1:9" x14ac:dyDescent="0.25">
      <c r="A69" s="198" t="s">
        <v>86</v>
      </c>
      <c r="H69" s="199" t="s">
        <v>33</v>
      </c>
      <c r="I69" s="63" t="s">
        <v>481</v>
      </c>
    </row>
    <row r="70" spans="1:9" x14ac:dyDescent="0.25">
      <c r="A70" s="378" t="s">
        <v>2</v>
      </c>
      <c r="B70" s="378" t="s">
        <v>30</v>
      </c>
      <c r="C70" s="378" t="s">
        <v>31</v>
      </c>
      <c r="D70" s="378" t="s">
        <v>32</v>
      </c>
      <c r="E70" s="378"/>
      <c r="F70" s="378"/>
      <c r="G70" s="378"/>
      <c r="H70" s="378"/>
      <c r="I70" s="378"/>
    </row>
    <row r="71" spans="1:9" s="21" customFormat="1" ht="44.25" customHeight="1" x14ac:dyDescent="0.25">
      <c r="A71" s="378"/>
      <c r="B71" s="378"/>
      <c r="C71" s="378"/>
      <c r="D71" s="346" t="s">
        <v>361</v>
      </c>
      <c r="E71" s="348"/>
      <c r="F71" s="346" t="s">
        <v>362</v>
      </c>
      <c r="G71" s="348"/>
      <c r="H71" s="346" t="s">
        <v>363</v>
      </c>
      <c r="I71" s="348"/>
    </row>
    <row r="72" spans="1:9" s="90" customFormat="1" ht="52.5" customHeight="1" x14ac:dyDescent="0.25">
      <c r="A72" s="379" t="s">
        <v>365</v>
      </c>
      <c r="B72" s="380"/>
      <c r="C72" s="380"/>
      <c r="D72" s="380"/>
      <c r="E72" s="380"/>
      <c r="F72" s="380"/>
      <c r="G72" s="380"/>
      <c r="H72" s="380"/>
      <c r="I72" s="381"/>
    </row>
    <row r="73" spans="1:9" ht="152.25" customHeight="1" x14ac:dyDescent="0.25">
      <c r="A73" s="200" t="str">
        <f>A72</f>
        <v>J01 - Caixilho em alumínio pintado na cor branca - 2.00mx1.20m, composto de duas folhas fixas: Lado externo, folha com requadro em alumínio da linha 30, lâminas de PVC reguláveis de 0 a 135 graus por meio de um comando tipo manche, medindo 80mm x 14mm na cor branca. Lado interno  folha interna com requadro em alumínio, venezianas de lâminas de vidro cristal de 80mm de altura por 5mm de espessura, regulaveis  de 0 a 90 graus por meio de alavancas de aço inoxidável. Inclusive tela mosqueteiro</v>
      </c>
      <c r="B73" s="201" t="s">
        <v>40</v>
      </c>
      <c r="C73" s="202">
        <v>1</v>
      </c>
      <c r="D73" s="203">
        <v>7969</v>
      </c>
      <c r="E73" s="203">
        <f>ROUND(D73*$C73,2)</f>
        <v>7969</v>
      </c>
      <c r="F73" s="203">
        <v>10363</v>
      </c>
      <c r="G73" s="203">
        <f>ROUND(F73*$C73,2)</f>
        <v>10363</v>
      </c>
      <c r="H73" s="203">
        <v>15546.399999999998</v>
      </c>
      <c r="I73" s="203">
        <v>15546.4</v>
      </c>
    </row>
    <row r="74" spans="1:9" s="91" customFormat="1" x14ac:dyDescent="0.25">
      <c r="A74" s="206" t="s">
        <v>0</v>
      </c>
      <c r="B74" s="206"/>
      <c r="C74" s="206"/>
      <c r="D74" s="372">
        <f>SUM(E73:E73)</f>
        <v>7969</v>
      </c>
      <c r="E74" s="382"/>
      <c r="F74" s="372">
        <f>SUM(G73:G73)</f>
        <v>10363</v>
      </c>
      <c r="G74" s="382"/>
      <c r="H74" s="372">
        <f>SUM(I73:I73)</f>
        <v>15546.4</v>
      </c>
      <c r="I74" s="382"/>
    </row>
    <row r="75" spans="1:9" s="91" customFormat="1" ht="18.75" x14ac:dyDescent="0.25">
      <c r="A75" s="209" t="s">
        <v>35</v>
      </c>
      <c r="B75" s="210"/>
      <c r="C75" s="210"/>
      <c r="D75" s="211"/>
      <c r="E75" s="212"/>
      <c r="F75" s="372">
        <f>AVERAGE(D74:I74)</f>
        <v>11292.800000000001</v>
      </c>
      <c r="G75" s="373"/>
      <c r="H75" s="207"/>
      <c r="I75" s="208"/>
    </row>
    <row r="76" spans="1:9" ht="124.5" customHeight="1" x14ac:dyDescent="0.25">
      <c r="A76" s="195"/>
      <c r="B76" s="196"/>
      <c r="C76" s="197"/>
      <c r="D76" s="374" t="s">
        <v>490</v>
      </c>
      <c r="E76" s="375"/>
      <c r="F76" s="374" t="s">
        <v>489</v>
      </c>
      <c r="G76" s="375"/>
      <c r="H76" s="374" t="s">
        <v>488</v>
      </c>
      <c r="I76" s="375"/>
    </row>
    <row r="77" spans="1:9" ht="51.75" customHeight="1" x14ac:dyDescent="0.25">
      <c r="A77" s="195"/>
      <c r="B77" s="196"/>
      <c r="C77" s="196"/>
      <c r="D77" s="213"/>
      <c r="E77" s="213"/>
      <c r="F77" s="213"/>
      <c r="G77" s="213"/>
      <c r="H77" s="213"/>
      <c r="I77" s="214"/>
    </row>
    <row r="78" spans="1:9" x14ac:dyDescent="0.25">
      <c r="A78" s="64"/>
      <c r="B78" s="24"/>
      <c r="C78" s="24"/>
      <c r="I78" s="62"/>
    </row>
    <row r="79" spans="1:9" x14ac:dyDescent="0.25">
      <c r="A79" s="149" t="s">
        <v>479</v>
      </c>
      <c r="C79" s="57"/>
      <c r="I79" s="62"/>
    </row>
    <row r="80" spans="1:9" x14ac:dyDescent="0.25">
      <c r="A80" s="149" t="s">
        <v>480</v>
      </c>
      <c r="C80" s="57"/>
      <c r="I80" s="62"/>
    </row>
    <row r="81" spans="1:9" x14ac:dyDescent="0.25">
      <c r="A81" s="149"/>
      <c r="C81" s="57"/>
      <c r="I81" s="62"/>
    </row>
    <row r="82" spans="1:9" x14ac:dyDescent="0.25">
      <c r="A82" s="65"/>
      <c r="B82" s="60"/>
      <c r="C82" s="60"/>
      <c r="D82" s="60"/>
      <c r="E82" s="60"/>
      <c r="F82" s="60"/>
      <c r="G82" s="60"/>
      <c r="H82" s="60"/>
      <c r="I82" s="66"/>
    </row>
    <row r="83" spans="1:9" x14ac:dyDescent="0.25">
      <c r="A83" s="198" t="s">
        <v>87</v>
      </c>
      <c r="H83" s="199" t="s">
        <v>33</v>
      </c>
      <c r="I83" s="63" t="s">
        <v>481</v>
      </c>
    </row>
    <row r="84" spans="1:9" x14ac:dyDescent="0.25">
      <c r="A84" s="378" t="s">
        <v>2</v>
      </c>
      <c r="B84" s="378" t="s">
        <v>30</v>
      </c>
      <c r="C84" s="378" t="s">
        <v>31</v>
      </c>
      <c r="D84" s="378" t="s">
        <v>32</v>
      </c>
      <c r="E84" s="378"/>
      <c r="F84" s="378"/>
      <c r="G84" s="378"/>
      <c r="H84" s="378"/>
      <c r="I84" s="378"/>
    </row>
    <row r="85" spans="1:9" s="21" customFormat="1" ht="40.5" customHeight="1" x14ac:dyDescent="0.25">
      <c r="A85" s="378"/>
      <c r="B85" s="378"/>
      <c r="C85" s="378"/>
      <c r="D85" s="346" t="s">
        <v>361</v>
      </c>
      <c r="E85" s="348"/>
      <c r="F85" s="346" t="s">
        <v>362</v>
      </c>
      <c r="G85" s="348"/>
      <c r="H85" s="346" t="s">
        <v>363</v>
      </c>
      <c r="I85" s="348"/>
    </row>
    <row r="86" spans="1:9" s="90" customFormat="1" ht="52.5" customHeight="1" x14ac:dyDescent="0.25">
      <c r="A86" s="379" t="s">
        <v>364</v>
      </c>
      <c r="B86" s="380"/>
      <c r="C86" s="380"/>
      <c r="D86" s="380"/>
      <c r="E86" s="380"/>
      <c r="F86" s="380"/>
      <c r="G86" s="380"/>
      <c r="H86" s="380"/>
      <c r="I86" s="381"/>
    </row>
    <row r="87" spans="1:9" ht="117.75" customHeight="1" x14ac:dyDescent="0.25">
      <c r="A87" s="200" t="str">
        <f>A86</f>
        <v xml:space="preserve">J02 - Caixilho em alumínio pintado na cor branca - 0.8mx0.60m, compondo venezianas de lâminas de vidro acidado de 80mm de altura por 6mm de espessura, regulaveis  de 0 a 90 graus por meio de alavancas de aço inoxidável. Inclusive tela mosqueteiro </v>
      </c>
      <c r="B87" s="201" t="s">
        <v>40</v>
      </c>
      <c r="C87" s="202">
        <v>1</v>
      </c>
      <c r="D87" s="203">
        <v>1414</v>
      </c>
      <c r="E87" s="203">
        <f>ROUND(D87*$C87,2)</f>
        <v>1414</v>
      </c>
      <c r="F87" s="203">
        <v>2687</v>
      </c>
      <c r="G87" s="203">
        <f>ROUND(F87*$C87,2)</f>
        <v>2687</v>
      </c>
      <c r="H87" s="203">
        <v>3109.2799999999997</v>
      </c>
      <c r="I87" s="203">
        <v>3109.28</v>
      </c>
    </row>
    <row r="88" spans="1:9" s="91" customFormat="1" x14ac:dyDescent="0.25">
      <c r="A88" s="206" t="s">
        <v>0</v>
      </c>
      <c r="B88" s="206"/>
      <c r="C88" s="206"/>
      <c r="D88" s="372">
        <f>SUM(E87:E87)</f>
        <v>1414</v>
      </c>
      <c r="E88" s="382"/>
      <c r="F88" s="372">
        <f>SUM(G87:G87)</f>
        <v>2687</v>
      </c>
      <c r="G88" s="382"/>
      <c r="H88" s="372">
        <f>SUM(I87:I87)</f>
        <v>3109.28</v>
      </c>
      <c r="I88" s="382"/>
    </row>
    <row r="89" spans="1:9" s="91" customFormat="1" ht="18.75" x14ac:dyDescent="0.25">
      <c r="A89" s="209" t="s">
        <v>35</v>
      </c>
      <c r="B89" s="210"/>
      <c r="C89" s="210"/>
      <c r="D89" s="211"/>
      <c r="E89" s="212"/>
      <c r="F89" s="372">
        <f>AVERAGE(D88:I88)</f>
        <v>2403.4266666666667</v>
      </c>
      <c r="G89" s="373"/>
      <c r="H89" s="207"/>
      <c r="I89" s="208"/>
    </row>
    <row r="90" spans="1:9" ht="157.5" customHeight="1" x14ac:dyDescent="0.25">
      <c r="A90" s="195"/>
      <c r="B90" s="196"/>
      <c r="C90" s="197"/>
      <c r="D90" s="374" t="s">
        <v>490</v>
      </c>
      <c r="E90" s="375"/>
      <c r="F90" s="374" t="s">
        <v>489</v>
      </c>
      <c r="G90" s="375"/>
      <c r="H90" s="374" t="s">
        <v>488</v>
      </c>
      <c r="I90" s="375"/>
    </row>
    <row r="91" spans="1:9" ht="57" customHeight="1" x14ac:dyDescent="0.25">
      <c r="A91" s="195"/>
      <c r="B91" s="196"/>
      <c r="C91" s="196"/>
      <c r="D91" s="213"/>
      <c r="E91" s="213"/>
      <c r="F91" s="213"/>
      <c r="G91" s="213"/>
      <c r="H91" s="213"/>
      <c r="I91" s="214"/>
    </row>
    <row r="92" spans="1:9" x14ac:dyDescent="0.25">
      <c r="A92" s="64"/>
      <c r="B92" s="24"/>
      <c r="C92" s="24"/>
      <c r="I92" s="62"/>
    </row>
    <row r="93" spans="1:9" x14ac:dyDescent="0.25">
      <c r="A93" s="149" t="s">
        <v>479</v>
      </c>
      <c r="C93" s="57"/>
      <c r="I93" s="62"/>
    </row>
    <row r="94" spans="1:9" x14ac:dyDescent="0.25">
      <c r="A94" s="149" t="s">
        <v>480</v>
      </c>
      <c r="C94" s="57"/>
      <c r="I94" s="62"/>
    </row>
    <row r="95" spans="1:9" x14ac:dyDescent="0.25">
      <c r="A95" s="149"/>
      <c r="C95" s="57"/>
      <c r="I95" s="62"/>
    </row>
    <row r="96" spans="1:9" x14ac:dyDescent="0.25">
      <c r="A96" s="65"/>
      <c r="B96" s="60"/>
      <c r="C96" s="60"/>
      <c r="D96" s="60"/>
      <c r="E96" s="60"/>
      <c r="F96" s="60"/>
      <c r="G96" s="60"/>
      <c r="H96" s="60"/>
      <c r="I96" s="66"/>
    </row>
    <row r="97" spans="1:9" x14ac:dyDescent="0.25">
      <c r="A97" s="198" t="s">
        <v>88</v>
      </c>
      <c r="H97" s="199" t="s">
        <v>33</v>
      </c>
      <c r="I97" s="63" t="s">
        <v>481</v>
      </c>
    </row>
    <row r="98" spans="1:9" x14ac:dyDescent="0.25">
      <c r="A98" s="378" t="s">
        <v>2</v>
      </c>
      <c r="B98" s="378" t="s">
        <v>30</v>
      </c>
      <c r="C98" s="378" t="s">
        <v>31</v>
      </c>
      <c r="D98" s="378" t="s">
        <v>32</v>
      </c>
      <c r="E98" s="378"/>
      <c r="F98" s="378"/>
      <c r="G98" s="378"/>
      <c r="H98" s="378"/>
      <c r="I98" s="378"/>
    </row>
    <row r="99" spans="1:9" s="21" customFormat="1" ht="40.5" customHeight="1" x14ac:dyDescent="0.25">
      <c r="A99" s="378"/>
      <c r="B99" s="378"/>
      <c r="C99" s="378"/>
      <c r="D99" s="346" t="s">
        <v>361</v>
      </c>
      <c r="E99" s="348"/>
      <c r="F99" s="346" t="s">
        <v>362</v>
      </c>
      <c r="G99" s="348"/>
      <c r="H99" s="346" t="s">
        <v>363</v>
      </c>
      <c r="I99" s="348"/>
    </row>
    <row r="100" spans="1:9" s="90" customFormat="1" ht="48" customHeight="1" x14ac:dyDescent="0.25">
      <c r="A100" s="379" t="s">
        <v>366</v>
      </c>
      <c r="B100" s="380"/>
      <c r="C100" s="380"/>
      <c r="D100" s="380"/>
      <c r="E100" s="380"/>
      <c r="F100" s="380"/>
      <c r="G100" s="380"/>
      <c r="H100" s="380"/>
      <c r="I100" s="381"/>
    </row>
    <row r="101" spans="1:9" ht="152.25" customHeight="1" x14ac:dyDescent="0.25">
      <c r="A101" s="200" t="str">
        <f>A100</f>
        <v>J04 - Caixilho em alumínio pintado na cor branca - 1,5mx1.20m, composto de duas folhas fixas: Lado externo, folha com requadro em alumínio da linha 30, lâminas de PVC reguláveis de 0 a 135 graus por meio de um comando tipo manche, medindo 80mm x 14mm na cor branca. Lado interno  folha interna com requadro em alumínio, venezianas de lâminas de vidro cristal de 80mm de altura por 5mm de espessura, regulaveis  de 0 a 90 graus por meio de alavancas de aço inoxidável. Inclusive tela mosqueteiro</v>
      </c>
      <c r="B101" s="201" t="s">
        <v>40</v>
      </c>
      <c r="C101" s="202">
        <v>1</v>
      </c>
      <c r="D101" s="203">
        <v>6306</v>
      </c>
      <c r="E101" s="203">
        <f>ROUND(D101*$C101,2)</f>
        <v>6306</v>
      </c>
      <c r="F101" s="203">
        <v>7772.25</v>
      </c>
      <c r="G101" s="203">
        <f>ROUND(F101*$C101,2)</f>
        <v>7772.25</v>
      </c>
      <c r="H101" s="203">
        <v>11271.14</v>
      </c>
      <c r="I101" s="203">
        <v>11271.14</v>
      </c>
    </row>
    <row r="102" spans="1:9" s="91" customFormat="1" x14ac:dyDescent="0.25">
      <c r="A102" s="206" t="s">
        <v>0</v>
      </c>
      <c r="B102" s="206"/>
      <c r="C102" s="206"/>
      <c r="D102" s="372">
        <f>SUM(E101:E101)</f>
        <v>6306</v>
      </c>
      <c r="E102" s="382"/>
      <c r="F102" s="372">
        <f>SUM(G101:G101)</f>
        <v>7772.25</v>
      </c>
      <c r="G102" s="382"/>
      <c r="H102" s="372">
        <f>SUM(I101:I101)</f>
        <v>11271.14</v>
      </c>
      <c r="I102" s="382"/>
    </row>
    <row r="103" spans="1:9" s="91" customFormat="1" ht="18.75" x14ac:dyDescent="0.25">
      <c r="A103" s="209" t="s">
        <v>35</v>
      </c>
      <c r="B103" s="210"/>
      <c r="C103" s="210"/>
      <c r="D103" s="211"/>
      <c r="E103" s="212"/>
      <c r="F103" s="372">
        <f>AVERAGE(D102:I102)</f>
        <v>8449.7966666666671</v>
      </c>
      <c r="G103" s="373"/>
      <c r="H103" s="207"/>
      <c r="I103" s="208"/>
    </row>
    <row r="104" spans="1:9" ht="127.5" customHeight="1" x14ac:dyDescent="0.25">
      <c r="A104" s="195"/>
      <c r="B104" s="196"/>
      <c r="C104" s="197"/>
      <c r="D104" s="374" t="s">
        <v>490</v>
      </c>
      <c r="E104" s="375"/>
      <c r="F104" s="374" t="s">
        <v>489</v>
      </c>
      <c r="G104" s="375"/>
      <c r="H104" s="374" t="s">
        <v>488</v>
      </c>
      <c r="I104" s="375"/>
    </row>
    <row r="105" spans="1:9" ht="57" customHeight="1" x14ac:dyDescent="0.25">
      <c r="A105" s="195"/>
      <c r="B105" s="196"/>
      <c r="C105" s="196"/>
      <c r="D105" s="213"/>
      <c r="E105" s="213"/>
      <c r="F105" s="213"/>
      <c r="G105" s="213"/>
      <c r="H105" s="213"/>
      <c r="I105" s="214"/>
    </row>
    <row r="106" spans="1:9" x14ac:dyDescent="0.25">
      <c r="A106" s="64"/>
      <c r="B106" s="24"/>
      <c r="C106" s="24"/>
      <c r="I106" s="62"/>
    </row>
    <row r="107" spans="1:9" x14ac:dyDescent="0.25">
      <c r="A107" s="149" t="s">
        <v>479</v>
      </c>
      <c r="C107" s="57"/>
      <c r="I107" s="62"/>
    </row>
    <row r="108" spans="1:9" x14ac:dyDescent="0.25">
      <c r="A108" s="149" t="s">
        <v>480</v>
      </c>
      <c r="C108" s="57"/>
      <c r="I108" s="62"/>
    </row>
    <row r="109" spans="1:9" x14ac:dyDescent="0.25">
      <c r="A109" s="149"/>
      <c r="C109" s="57"/>
      <c r="I109" s="62"/>
    </row>
    <row r="110" spans="1:9" x14ac:dyDescent="0.25">
      <c r="A110" s="65"/>
      <c r="B110" s="60"/>
      <c r="C110" s="60"/>
      <c r="D110" s="60"/>
      <c r="E110" s="60"/>
      <c r="F110" s="60"/>
      <c r="G110" s="60"/>
      <c r="H110" s="60"/>
      <c r="I110" s="66"/>
    </row>
    <row r="111" spans="1:9" x14ac:dyDescent="0.25">
      <c r="A111" s="198" t="s">
        <v>90</v>
      </c>
      <c r="H111" s="199" t="s">
        <v>33</v>
      </c>
      <c r="I111" s="63" t="s">
        <v>481</v>
      </c>
    </row>
    <row r="112" spans="1:9" x14ac:dyDescent="0.25">
      <c r="A112" s="378" t="s">
        <v>2</v>
      </c>
      <c r="B112" s="378" t="s">
        <v>30</v>
      </c>
      <c r="C112" s="378" t="s">
        <v>31</v>
      </c>
      <c r="D112" s="378" t="s">
        <v>32</v>
      </c>
      <c r="E112" s="378"/>
      <c r="F112" s="378"/>
      <c r="G112" s="378"/>
      <c r="H112" s="378"/>
      <c r="I112" s="378"/>
    </row>
    <row r="113" spans="1:10" s="21" customFormat="1" ht="40.5" customHeight="1" x14ac:dyDescent="0.25">
      <c r="A113" s="378"/>
      <c r="B113" s="378"/>
      <c r="C113" s="378"/>
      <c r="D113" s="346" t="s">
        <v>361</v>
      </c>
      <c r="E113" s="348"/>
      <c r="F113" s="346" t="s">
        <v>362</v>
      </c>
      <c r="G113" s="348"/>
      <c r="H113" s="346" t="s">
        <v>363</v>
      </c>
      <c r="I113" s="348"/>
    </row>
    <row r="114" spans="1:10" s="90" customFormat="1" ht="47.25" customHeight="1" x14ac:dyDescent="0.25">
      <c r="A114" s="379" t="s">
        <v>373</v>
      </c>
      <c r="B114" s="380"/>
      <c r="C114" s="380"/>
      <c r="D114" s="380"/>
      <c r="E114" s="380"/>
      <c r="F114" s="380"/>
      <c r="G114" s="380"/>
      <c r="H114" s="380"/>
      <c r="I114" s="381"/>
    </row>
    <row r="115" spans="1:10" ht="153" customHeight="1" x14ac:dyDescent="0.25">
      <c r="A115" s="200" t="str">
        <f>A114</f>
        <v>J05 - Caixilho em alumínio pintado na cor branca - 1,1mx1.20m, composto de duas folhas fixas: Lado externo, folha com requadro em alumínio da linha 30, lâminas de PVC reguláveis de 0 a 135 graus por meio de um comando tipo manche, medindo 80mm x 14mm na cor branca. Lado interno  folha interna com requadro em alumínio, venezianas de lâminas de vidro cristal de 80mm de altura por 5mm de espessura, regulaveis  de 0 a 90 graus por meio de alavancas de aço inoxidável. Inclusive tela mosqueteiro</v>
      </c>
      <c r="B115" s="201" t="s">
        <v>40</v>
      </c>
      <c r="C115" s="202">
        <v>1</v>
      </c>
      <c r="D115" s="203">
        <v>4776</v>
      </c>
      <c r="E115" s="203">
        <f>ROUND(D115*$C115,2)</f>
        <v>4776</v>
      </c>
      <c r="F115" s="203">
        <v>4934.7619047619046</v>
      </c>
      <c r="G115" s="203">
        <f>ROUND(F115*$C115,2)</f>
        <v>4934.76</v>
      </c>
      <c r="H115" s="203">
        <v>6218.5599999999995</v>
      </c>
      <c r="I115" s="203">
        <v>6218.56</v>
      </c>
    </row>
    <row r="116" spans="1:10" s="91" customFormat="1" x14ac:dyDescent="0.25">
      <c r="A116" s="206" t="s">
        <v>0</v>
      </c>
      <c r="B116" s="206"/>
      <c r="C116" s="206"/>
      <c r="D116" s="372">
        <f>SUM(E115:E115)</f>
        <v>4776</v>
      </c>
      <c r="E116" s="382"/>
      <c r="F116" s="372">
        <f>SUM(G115:G115)</f>
        <v>4934.76</v>
      </c>
      <c r="G116" s="382"/>
      <c r="H116" s="372">
        <f>SUM(I115:I115)</f>
        <v>6218.56</v>
      </c>
      <c r="I116" s="382"/>
    </row>
    <row r="117" spans="1:10" s="91" customFormat="1" ht="18.75" x14ac:dyDescent="0.25">
      <c r="A117" s="209" t="s">
        <v>35</v>
      </c>
      <c r="B117" s="210"/>
      <c r="C117" s="210"/>
      <c r="D117" s="211"/>
      <c r="E117" s="212"/>
      <c r="F117" s="372">
        <f>AVERAGE(D116:I116)</f>
        <v>5309.7733333333335</v>
      </c>
      <c r="G117" s="373"/>
      <c r="H117" s="207"/>
      <c r="I117" s="208"/>
      <c r="J117" s="91">
        <v>10466</v>
      </c>
    </row>
    <row r="118" spans="1:10" ht="118.5" customHeight="1" x14ac:dyDescent="0.25">
      <c r="A118" s="195"/>
      <c r="B118" s="196"/>
      <c r="C118" s="197"/>
      <c r="D118" s="374" t="s">
        <v>491</v>
      </c>
      <c r="E118" s="375"/>
      <c r="F118" s="374" t="s">
        <v>492</v>
      </c>
      <c r="G118" s="375"/>
      <c r="H118" s="374" t="s">
        <v>493</v>
      </c>
      <c r="I118" s="375"/>
    </row>
    <row r="119" spans="1:10" ht="57" customHeight="1" x14ac:dyDescent="0.25">
      <c r="A119" s="195"/>
      <c r="B119" s="196"/>
      <c r="C119" s="196"/>
      <c r="D119" s="213"/>
      <c r="E119" s="213"/>
      <c r="F119" s="213"/>
      <c r="G119" s="213"/>
      <c r="H119" s="213"/>
      <c r="I119" s="214"/>
    </row>
    <row r="120" spans="1:10" x14ac:dyDescent="0.25">
      <c r="A120" s="64"/>
      <c r="B120" s="24"/>
      <c r="C120" s="24"/>
      <c r="I120" s="62"/>
    </row>
    <row r="121" spans="1:10" x14ac:dyDescent="0.25">
      <c r="A121" s="149" t="s">
        <v>479</v>
      </c>
      <c r="C121" s="57"/>
      <c r="I121" s="62"/>
    </row>
    <row r="122" spans="1:10" x14ac:dyDescent="0.25">
      <c r="A122" s="149" t="s">
        <v>480</v>
      </c>
      <c r="C122" s="57"/>
      <c r="I122" s="62"/>
    </row>
    <row r="123" spans="1:10" x14ac:dyDescent="0.25">
      <c r="A123" s="149"/>
      <c r="C123" s="57"/>
      <c r="I123" s="62"/>
    </row>
    <row r="124" spans="1:10" x14ac:dyDescent="0.25">
      <c r="A124" s="65"/>
      <c r="B124" s="60"/>
      <c r="C124" s="60"/>
      <c r="D124" s="60"/>
      <c r="E124" s="60"/>
      <c r="F124" s="60"/>
      <c r="G124" s="60"/>
      <c r="H124" s="60"/>
      <c r="I124" s="66"/>
    </row>
    <row r="125" spans="1:10" x14ac:dyDescent="0.25">
      <c r="A125" s="198" t="s">
        <v>91</v>
      </c>
      <c r="H125" s="199" t="s">
        <v>33</v>
      </c>
      <c r="I125" s="63" t="s">
        <v>481</v>
      </c>
    </row>
    <row r="126" spans="1:10" x14ac:dyDescent="0.25">
      <c r="A126" s="378" t="s">
        <v>2</v>
      </c>
      <c r="B126" s="378" t="s">
        <v>30</v>
      </c>
      <c r="C126" s="378" t="s">
        <v>31</v>
      </c>
      <c r="D126" s="378" t="s">
        <v>32</v>
      </c>
      <c r="E126" s="378"/>
      <c r="F126" s="378"/>
      <c r="G126" s="378"/>
      <c r="H126" s="378"/>
      <c r="I126" s="378"/>
    </row>
    <row r="127" spans="1:10" s="21" customFormat="1" ht="40.5" customHeight="1" x14ac:dyDescent="0.25">
      <c r="A127" s="378"/>
      <c r="B127" s="378"/>
      <c r="C127" s="378"/>
      <c r="D127" s="346" t="s">
        <v>375</v>
      </c>
      <c r="E127" s="348"/>
      <c r="F127" s="346" t="s">
        <v>376</v>
      </c>
      <c r="G127" s="348"/>
      <c r="H127" s="346" t="s">
        <v>167</v>
      </c>
      <c r="I127" s="348"/>
    </row>
    <row r="128" spans="1:10" s="90" customFormat="1" ht="45" customHeight="1" x14ac:dyDescent="0.25">
      <c r="A128" s="379" t="s">
        <v>89</v>
      </c>
      <c r="B128" s="380"/>
      <c r="C128" s="380"/>
      <c r="D128" s="380"/>
      <c r="E128" s="380"/>
      <c r="F128" s="380"/>
      <c r="G128" s="380"/>
      <c r="H128" s="380"/>
      <c r="I128" s="381"/>
    </row>
    <row r="129" spans="1:9" ht="45" customHeight="1" x14ac:dyDescent="0.25">
      <c r="A129" s="200" t="str">
        <f>A128</f>
        <v>Tarugo latão 30mm - 1,4" - régua</v>
      </c>
      <c r="B129" s="201" t="s">
        <v>40</v>
      </c>
      <c r="C129" s="202">
        <v>1</v>
      </c>
      <c r="D129" s="203">
        <v>32.9</v>
      </c>
      <c r="E129" s="203">
        <f t="shared" ref="E129" si="4">ROUND(D129*$C129,2)</f>
        <v>32.9</v>
      </c>
      <c r="F129" s="203">
        <v>26.49</v>
      </c>
      <c r="G129" s="203">
        <f t="shared" ref="G129" si="5">ROUND(F129*$C129,2)</f>
        <v>26.49</v>
      </c>
      <c r="H129" s="203">
        <v>51.6</v>
      </c>
      <c r="I129" s="203">
        <v>51.6</v>
      </c>
    </row>
    <row r="130" spans="1:9" x14ac:dyDescent="0.25">
      <c r="A130" s="200"/>
      <c r="B130" s="201"/>
      <c r="C130" s="202"/>
      <c r="D130" s="203"/>
      <c r="E130" s="203"/>
      <c r="F130" s="203"/>
      <c r="G130" s="203"/>
      <c r="H130" s="203"/>
      <c r="I130" s="203"/>
    </row>
    <row r="131" spans="1:9" ht="8.25" customHeight="1" x14ac:dyDescent="0.25">
      <c r="A131" s="200"/>
      <c r="B131" s="201"/>
      <c r="C131" s="202"/>
      <c r="D131" s="204"/>
      <c r="E131" s="205"/>
      <c r="F131" s="204"/>
      <c r="G131" s="205"/>
      <c r="H131" s="204"/>
      <c r="I131" s="205"/>
    </row>
    <row r="132" spans="1:9" s="91" customFormat="1" x14ac:dyDescent="0.25">
      <c r="A132" s="206" t="s">
        <v>0</v>
      </c>
      <c r="B132" s="206"/>
      <c r="C132" s="206"/>
      <c r="D132" s="372">
        <f>SUM(E129:E130)</f>
        <v>32.9</v>
      </c>
      <c r="E132" s="382"/>
      <c r="F132" s="372">
        <f>SUM(G129:G130)</f>
        <v>26.49</v>
      </c>
      <c r="G132" s="382"/>
      <c r="H132" s="372">
        <f>SUM(I129:I130)</f>
        <v>51.6</v>
      </c>
      <c r="I132" s="382"/>
    </row>
    <row r="133" spans="1:9" s="91" customFormat="1" ht="18.75" x14ac:dyDescent="0.25">
      <c r="A133" s="209" t="s">
        <v>35</v>
      </c>
      <c r="B133" s="210"/>
      <c r="C133" s="210"/>
      <c r="D133" s="211"/>
      <c r="E133" s="212"/>
      <c r="F133" s="372">
        <f>AVERAGE(D132:I132)</f>
        <v>36.99666666666667</v>
      </c>
      <c r="G133" s="373"/>
      <c r="H133" s="207"/>
      <c r="I133" s="208"/>
    </row>
    <row r="134" spans="1:9" ht="157.5" customHeight="1" x14ac:dyDescent="0.25">
      <c r="A134" s="195"/>
      <c r="B134" s="196"/>
      <c r="C134" s="197"/>
      <c r="D134" s="383" t="s">
        <v>374</v>
      </c>
      <c r="E134" s="384"/>
      <c r="F134" s="383" t="s">
        <v>377</v>
      </c>
      <c r="G134" s="384"/>
      <c r="H134" s="376" t="s">
        <v>494</v>
      </c>
      <c r="I134" s="377"/>
    </row>
    <row r="135" spans="1:9" ht="76.5" customHeight="1" x14ac:dyDescent="0.25">
      <c r="A135" s="195"/>
      <c r="B135" s="196"/>
      <c r="C135" s="196"/>
      <c r="D135" s="213"/>
      <c r="E135" s="213"/>
      <c r="F135" s="213"/>
      <c r="G135" s="213"/>
      <c r="H135" s="213"/>
      <c r="I135" s="214"/>
    </row>
    <row r="136" spans="1:9" x14ac:dyDescent="0.25">
      <c r="A136" s="64"/>
      <c r="B136" s="24"/>
      <c r="C136" s="24"/>
      <c r="I136" s="62"/>
    </row>
    <row r="137" spans="1:9" x14ac:dyDescent="0.25">
      <c r="A137" s="149" t="s">
        <v>479</v>
      </c>
      <c r="C137" s="57"/>
      <c r="I137" s="62"/>
    </row>
    <row r="138" spans="1:9" x14ac:dyDescent="0.25">
      <c r="A138" s="149" t="s">
        <v>480</v>
      </c>
      <c r="C138" s="57"/>
      <c r="I138" s="62"/>
    </row>
    <row r="139" spans="1:9" x14ac:dyDescent="0.25">
      <c r="A139" s="149"/>
      <c r="C139" s="57"/>
      <c r="I139" s="62"/>
    </row>
    <row r="140" spans="1:9" x14ac:dyDescent="0.25">
      <c r="A140" s="65"/>
      <c r="B140" s="60"/>
      <c r="C140" s="60"/>
      <c r="D140" s="60"/>
      <c r="E140" s="60"/>
      <c r="F140" s="60"/>
      <c r="G140" s="60"/>
      <c r="H140" s="60"/>
      <c r="I140" s="66"/>
    </row>
    <row r="141" spans="1:9" x14ac:dyDescent="0.25">
      <c r="A141" s="198" t="s">
        <v>92</v>
      </c>
      <c r="H141" s="199" t="s">
        <v>33</v>
      </c>
      <c r="I141" s="63" t="s">
        <v>481</v>
      </c>
    </row>
    <row r="142" spans="1:9" x14ac:dyDescent="0.25">
      <c r="A142" s="378" t="s">
        <v>2</v>
      </c>
      <c r="B142" s="378" t="s">
        <v>30</v>
      </c>
      <c r="C142" s="378" t="s">
        <v>31</v>
      </c>
      <c r="D142" s="378" t="s">
        <v>32</v>
      </c>
      <c r="E142" s="378"/>
      <c r="F142" s="378"/>
      <c r="G142" s="378"/>
      <c r="H142" s="378"/>
      <c r="I142" s="378"/>
    </row>
    <row r="143" spans="1:9" s="21" customFormat="1" ht="40.5" customHeight="1" x14ac:dyDescent="0.25">
      <c r="A143" s="378"/>
      <c r="B143" s="378"/>
      <c r="C143" s="378"/>
      <c r="D143" s="346" t="s">
        <v>379</v>
      </c>
      <c r="E143" s="348"/>
      <c r="F143" s="346" t="s">
        <v>378</v>
      </c>
      <c r="G143" s="348"/>
      <c r="H143" s="346" t="s">
        <v>167</v>
      </c>
      <c r="I143" s="348"/>
    </row>
    <row r="144" spans="1:9" s="90" customFormat="1" ht="45" customHeight="1" x14ac:dyDescent="0.25">
      <c r="A144" s="379" t="s">
        <v>94</v>
      </c>
      <c r="B144" s="380"/>
      <c r="C144" s="380"/>
      <c r="D144" s="380"/>
      <c r="E144" s="380"/>
      <c r="F144" s="380"/>
      <c r="G144" s="380"/>
      <c r="H144" s="380"/>
      <c r="I144" s="381"/>
    </row>
    <row r="145" spans="1:9" ht="45" customHeight="1" x14ac:dyDescent="0.25">
      <c r="A145" s="200" t="str">
        <f t="shared" ref="A145" si="6">A144</f>
        <v>Solda silfoscoper 1,6 - 5% prata</v>
      </c>
      <c r="B145" s="201" t="s">
        <v>40</v>
      </c>
      <c r="C145" s="202">
        <v>1</v>
      </c>
      <c r="D145" s="203">
        <f>15.8/0.0159</f>
        <v>993.71069182389931</v>
      </c>
      <c r="E145" s="203">
        <f t="shared" ref="E145" si="7">ROUND(D145*$C145,2)</f>
        <v>993.71</v>
      </c>
      <c r="F145" s="203">
        <f>13.72/0.0159</f>
        <v>862.89308176100633</v>
      </c>
      <c r="G145" s="203">
        <f t="shared" ref="G145" si="8">ROUND(F145*$C145,2)</f>
        <v>862.89</v>
      </c>
      <c r="H145" s="203">
        <v>1200</v>
      </c>
      <c r="I145" s="203">
        <v>1200</v>
      </c>
    </row>
    <row r="146" spans="1:9" x14ac:dyDescent="0.25">
      <c r="A146" s="200"/>
      <c r="B146" s="201"/>
      <c r="C146" s="202"/>
      <c r="D146" s="203"/>
      <c r="E146" s="203"/>
      <c r="F146" s="203"/>
      <c r="G146" s="203"/>
      <c r="H146" s="203"/>
      <c r="I146" s="203"/>
    </row>
    <row r="147" spans="1:9" ht="8.25" customHeight="1" x14ac:dyDescent="0.25">
      <c r="A147" s="200"/>
      <c r="B147" s="201"/>
      <c r="C147" s="202"/>
      <c r="D147" s="204"/>
      <c r="E147" s="205"/>
      <c r="F147" s="204"/>
      <c r="G147" s="205"/>
      <c r="H147" s="204"/>
      <c r="I147" s="205"/>
    </row>
    <row r="148" spans="1:9" s="91" customFormat="1" x14ac:dyDescent="0.25">
      <c r="A148" s="206" t="s">
        <v>0</v>
      </c>
      <c r="B148" s="206"/>
      <c r="C148" s="206"/>
      <c r="D148" s="372">
        <f t="shared" ref="D148" si="9">SUM(E145:E146)</f>
        <v>993.71</v>
      </c>
      <c r="E148" s="382"/>
      <c r="F148" s="372">
        <f t="shared" ref="F148" si="10">SUM(G145:G146)</f>
        <v>862.89</v>
      </c>
      <c r="G148" s="382"/>
      <c r="H148" s="372">
        <f t="shared" ref="H148" si="11">SUM(I145:I146)</f>
        <v>1200</v>
      </c>
      <c r="I148" s="382"/>
    </row>
    <row r="149" spans="1:9" s="91" customFormat="1" ht="18.75" x14ac:dyDescent="0.25">
      <c r="A149" s="209" t="s">
        <v>35</v>
      </c>
      <c r="B149" s="210"/>
      <c r="C149" s="210"/>
      <c r="D149" s="211"/>
      <c r="E149" s="212"/>
      <c r="F149" s="372">
        <f t="shared" ref="F149" si="12">AVERAGE(D148:I148)</f>
        <v>1018.8666666666667</v>
      </c>
      <c r="G149" s="373"/>
      <c r="H149" s="207"/>
      <c r="I149" s="208"/>
    </row>
    <row r="150" spans="1:9" ht="157.5" customHeight="1" x14ac:dyDescent="0.25">
      <c r="A150" s="195"/>
      <c r="B150" s="196"/>
      <c r="C150" s="197"/>
      <c r="D150" s="383" t="s">
        <v>168</v>
      </c>
      <c r="E150" s="384"/>
      <c r="F150" s="383" t="s">
        <v>169</v>
      </c>
      <c r="G150" s="384"/>
      <c r="H150" s="376" t="s">
        <v>495</v>
      </c>
      <c r="I150" s="377"/>
    </row>
    <row r="151" spans="1:9" ht="76.5" customHeight="1" x14ac:dyDescent="0.25">
      <c r="A151" s="195"/>
      <c r="B151" s="196"/>
      <c r="C151" s="196"/>
      <c r="D151" s="213"/>
      <c r="E151" s="213"/>
      <c r="F151" s="213"/>
      <c r="G151" s="213"/>
      <c r="H151" s="213"/>
      <c r="I151" s="214"/>
    </row>
    <row r="152" spans="1:9" x14ac:dyDescent="0.25">
      <c r="A152" s="64"/>
      <c r="B152" s="24"/>
      <c r="C152" s="24"/>
      <c r="I152" s="62"/>
    </row>
    <row r="153" spans="1:9" x14ac:dyDescent="0.25">
      <c r="A153" s="149" t="s">
        <v>479</v>
      </c>
      <c r="C153" s="57"/>
      <c r="I153" s="62"/>
    </row>
    <row r="154" spans="1:9" x14ac:dyDescent="0.25">
      <c r="A154" s="149" t="s">
        <v>480</v>
      </c>
      <c r="C154" s="57"/>
      <c r="I154" s="62"/>
    </row>
    <row r="155" spans="1:9" x14ac:dyDescent="0.25">
      <c r="A155" s="149"/>
      <c r="C155" s="57"/>
      <c r="I155" s="62"/>
    </row>
    <row r="156" spans="1:9" x14ac:dyDescent="0.25">
      <c r="A156" s="65"/>
      <c r="B156" s="60"/>
      <c r="C156" s="60"/>
      <c r="D156" s="60"/>
      <c r="E156" s="60"/>
      <c r="F156" s="60"/>
      <c r="G156" s="60"/>
      <c r="H156" s="60"/>
      <c r="I156" s="66"/>
    </row>
    <row r="157" spans="1:9" x14ac:dyDescent="0.25">
      <c r="A157" s="198" t="s">
        <v>93</v>
      </c>
      <c r="H157" s="199" t="s">
        <v>33</v>
      </c>
      <c r="I157" s="63" t="s">
        <v>481</v>
      </c>
    </row>
    <row r="158" spans="1:9" x14ac:dyDescent="0.25">
      <c r="A158" s="378" t="s">
        <v>2</v>
      </c>
      <c r="B158" s="378" t="s">
        <v>30</v>
      </c>
      <c r="C158" s="378" t="s">
        <v>31</v>
      </c>
      <c r="D158" s="378" t="s">
        <v>32</v>
      </c>
      <c r="E158" s="378"/>
      <c r="F158" s="378"/>
      <c r="G158" s="378"/>
      <c r="H158" s="378"/>
      <c r="I158" s="378"/>
    </row>
    <row r="159" spans="1:9" s="21" customFormat="1" ht="40.5" customHeight="1" x14ac:dyDescent="0.25">
      <c r="A159" s="378"/>
      <c r="B159" s="378"/>
      <c r="C159" s="378"/>
      <c r="D159" s="346" t="s">
        <v>380</v>
      </c>
      <c r="E159" s="348"/>
      <c r="F159" s="346" t="s">
        <v>378</v>
      </c>
      <c r="G159" s="348"/>
      <c r="H159" s="346" t="s">
        <v>167</v>
      </c>
      <c r="I159" s="348"/>
    </row>
    <row r="160" spans="1:9" s="90" customFormat="1" ht="45" customHeight="1" x14ac:dyDescent="0.25">
      <c r="A160" s="379" t="s">
        <v>148</v>
      </c>
      <c r="B160" s="380"/>
      <c r="C160" s="380"/>
      <c r="D160" s="380"/>
      <c r="E160" s="380"/>
      <c r="F160" s="380"/>
      <c r="G160" s="380"/>
      <c r="H160" s="380"/>
      <c r="I160" s="381"/>
    </row>
    <row r="161" spans="1:9" ht="45" customHeight="1" x14ac:dyDescent="0.25">
      <c r="A161" s="200" t="str">
        <f t="shared" ref="A161" si="13">A160</f>
        <v>tampão sextavado 1/4'</v>
      </c>
      <c r="B161" s="201" t="s">
        <v>40</v>
      </c>
      <c r="C161" s="202">
        <v>1</v>
      </c>
      <c r="D161" s="203">
        <v>4.2</v>
      </c>
      <c r="E161" s="203">
        <f t="shared" ref="E161" si="14">ROUND(D161*$C161,2)</f>
        <v>4.2</v>
      </c>
      <c r="F161" s="203">
        <v>7.75</v>
      </c>
      <c r="G161" s="203">
        <f t="shared" ref="G161" si="15">ROUND(F161*$C161,2)</f>
        <v>7.75</v>
      </c>
      <c r="H161" s="203">
        <v>4.7</v>
      </c>
      <c r="I161" s="203">
        <v>4.7</v>
      </c>
    </row>
    <row r="162" spans="1:9" x14ac:dyDescent="0.25">
      <c r="A162" s="200"/>
      <c r="B162" s="201"/>
      <c r="C162" s="202"/>
      <c r="D162" s="203"/>
      <c r="E162" s="203"/>
      <c r="F162" s="203"/>
      <c r="G162" s="203"/>
      <c r="H162" s="203"/>
      <c r="I162" s="203"/>
    </row>
    <row r="163" spans="1:9" ht="8.25" customHeight="1" x14ac:dyDescent="0.25">
      <c r="A163" s="200"/>
      <c r="B163" s="201"/>
      <c r="C163" s="202"/>
      <c r="D163" s="204"/>
      <c r="E163" s="205"/>
      <c r="F163" s="204"/>
      <c r="G163" s="205"/>
      <c r="H163" s="204"/>
      <c r="I163" s="205"/>
    </row>
    <row r="164" spans="1:9" s="91" customFormat="1" x14ac:dyDescent="0.25">
      <c r="A164" s="206" t="s">
        <v>0</v>
      </c>
      <c r="B164" s="206"/>
      <c r="C164" s="206"/>
      <c r="D164" s="372">
        <f t="shared" ref="D164" si="16">SUM(E161:E162)</f>
        <v>4.2</v>
      </c>
      <c r="E164" s="382"/>
      <c r="F164" s="372">
        <f t="shared" ref="F164" si="17">SUM(G161:G162)</f>
        <v>7.75</v>
      </c>
      <c r="G164" s="382"/>
      <c r="H164" s="372">
        <f t="shared" ref="H164" si="18">SUM(I161:I162)</f>
        <v>4.7</v>
      </c>
      <c r="I164" s="382"/>
    </row>
    <row r="165" spans="1:9" s="91" customFormat="1" ht="18.75" x14ac:dyDescent="0.25">
      <c r="A165" s="209" t="s">
        <v>35</v>
      </c>
      <c r="B165" s="210"/>
      <c r="C165" s="210"/>
      <c r="D165" s="211"/>
      <c r="E165" s="212"/>
      <c r="F165" s="372">
        <f t="shared" ref="F165" si="19">AVERAGE(D164:I164)</f>
        <v>5.55</v>
      </c>
      <c r="G165" s="373"/>
      <c r="H165" s="207"/>
      <c r="I165" s="208"/>
    </row>
    <row r="166" spans="1:9" ht="157.5" customHeight="1" x14ac:dyDescent="0.25">
      <c r="A166" s="195"/>
      <c r="B166" s="196"/>
      <c r="C166" s="197"/>
      <c r="D166" s="383" t="s">
        <v>168</v>
      </c>
      <c r="E166" s="384"/>
      <c r="F166" s="383" t="s">
        <v>169</v>
      </c>
      <c r="G166" s="384"/>
      <c r="H166" s="376" t="s">
        <v>495</v>
      </c>
      <c r="I166" s="377"/>
    </row>
    <row r="167" spans="1:9" ht="76.5" customHeight="1" x14ac:dyDescent="0.25">
      <c r="A167" s="195"/>
      <c r="B167" s="196"/>
      <c r="C167" s="196"/>
      <c r="D167" s="213"/>
      <c r="E167" s="213"/>
      <c r="F167" s="213"/>
      <c r="G167" s="213"/>
      <c r="H167" s="213"/>
      <c r="I167" s="214"/>
    </row>
    <row r="168" spans="1:9" x14ac:dyDescent="0.25">
      <c r="A168" s="64"/>
      <c r="B168" s="24"/>
      <c r="C168" s="24"/>
      <c r="I168" s="62"/>
    </row>
    <row r="169" spans="1:9" x14ac:dyDescent="0.25">
      <c r="A169" s="149" t="s">
        <v>479</v>
      </c>
      <c r="C169" s="57"/>
      <c r="I169" s="62"/>
    </row>
    <row r="170" spans="1:9" x14ac:dyDescent="0.25">
      <c r="A170" s="149" t="s">
        <v>480</v>
      </c>
      <c r="C170" s="57"/>
      <c r="I170" s="62"/>
    </row>
    <row r="171" spans="1:9" x14ac:dyDescent="0.25">
      <c r="A171" s="149"/>
      <c r="C171" s="57"/>
      <c r="I171" s="62"/>
    </row>
    <row r="172" spans="1:9" x14ac:dyDescent="0.25">
      <c r="A172" s="65"/>
      <c r="B172" s="60"/>
      <c r="C172" s="60"/>
      <c r="D172" s="60"/>
      <c r="E172" s="60"/>
      <c r="F172" s="60"/>
      <c r="G172" s="60"/>
      <c r="H172" s="60"/>
      <c r="I172" s="66"/>
    </row>
    <row r="173" spans="1:9" x14ac:dyDescent="0.25">
      <c r="A173" s="198" t="s">
        <v>95</v>
      </c>
      <c r="H173" s="199" t="s">
        <v>33</v>
      </c>
      <c r="I173" s="63" t="s">
        <v>481</v>
      </c>
    </row>
    <row r="174" spans="1:9" x14ac:dyDescent="0.25">
      <c r="A174" s="378" t="s">
        <v>2</v>
      </c>
      <c r="B174" s="378" t="s">
        <v>30</v>
      </c>
      <c r="C174" s="378" t="s">
        <v>31</v>
      </c>
      <c r="D174" s="378" t="s">
        <v>32</v>
      </c>
      <c r="E174" s="378"/>
      <c r="F174" s="378"/>
      <c r="G174" s="378"/>
      <c r="H174" s="378"/>
      <c r="I174" s="378"/>
    </row>
    <row r="175" spans="1:9" s="21" customFormat="1" ht="40.5" customHeight="1" x14ac:dyDescent="0.25">
      <c r="A175" s="378"/>
      <c r="B175" s="378"/>
      <c r="C175" s="378"/>
      <c r="D175" s="346" t="s">
        <v>244</v>
      </c>
      <c r="E175" s="348"/>
      <c r="F175" s="346" t="s">
        <v>246</v>
      </c>
      <c r="G175" s="348"/>
      <c r="H175" s="346" t="s">
        <v>245</v>
      </c>
      <c r="I175" s="348"/>
    </row>
    <row r="176" spans="1:9" s="90" customFormat="1" ht="47.25" customHeight="1" x14ac:dyDescent="0.25">
      <c r="A176" s="379" t="s">
        <v>278</v>
      </c>
      <c r="B176" s="380"/>
      <c r="C176" s="380"/>
      <c r="D176" s="380"/>
      <c r="E176" s="380"/>
      <c r="F176" s="380"/>
      <c r="G176" s="380"/>
      <c r="H176" s="380"/>
      <c r="I176" s="381"/>
    </row>
    <row r="177" spans="1:9" ht="55.5" customHeight="1" x14ac:dyDescent="0.25">
      <c r="A177" s="200" t="str">
        <f>A176</f>
        <v>REGUA DE GASES MEDICINAIS PARA LEITOS DE ENFERMARIA OU ESTABILIZAÇÃO - FORNECIMENTO E INSTALAÇÃO COMPLETA</v>
      </c>
      <c r="B177" s="201" t="s">
        <v>40</v>
      </c>
      <c r="C177" s="202">
        <v>1</v>
      </c>
      <c r="D177" s="203">
        <v>2363.04</v>
      </c>
      <c r="E177" s="203">
        <f>ROUND(D177*$C177,2)</f>
        <v>2363.04</v>
      </c>
      <c r="F177" s="203">
        <v>3440</v>
      </c>
      <c r="G177" s="203">
        <f>ROUND(F177*$C177,2)</f>
        <v>3440</v>
      </c>
      <c r="H177" s="203">
        <v>2368.1999999999998</v>
      </c>
      <c r="I177" s="203">
        <v>2368.1999999999998</v>
      </c>
    </row>
    <row r="178" spans="1:9" x14ac:dyDescent="0.25">
      <c r="A178" s="200"/>
      <c r="B178" s="201"/>
      <c r="C178" s="202"/>
      <c r="D178" s="203"/>
      <c r="E178" s="203"/>
      <c r="F178" s="203"/>
      <c r="G178" s="203"/>
      <c r="H178" s="203"/>
      <c r="I178" s="203"/>
    </row>
    <row r="179" spans="1:9" ht="8.25" customHeight="1" x14ac:dyDescent="0.25">
      <c r="A179" s="200"/>
      <c r="B179" s="201"/>
      <c r="C179" s="202"/>
      <c r="D179" s="204"/>
      <c r="E179" s="205"/>
      <c r="F179" s="204"/>
      <c r="G179" s="205"/>
      <c r="H179" s="204"/>
      <c r="I179" s="205"/>
    </row>
    <row r="180" spans="1:9" s="91" customFormat="1" x14ac:dyDescent="0.25">
      <c r="A180" s="206" t="s">
        <v>0</v>
      </c>
      <c r="B180" s="206"/>
      <c r="C180" s="206"/>
      <c r="D180" s="372">
        <f>SUM(E177:E178)</f>
        <v>2363.04</v>
      </c>
      <c r="E180" s="382"/>
      <c r="F180" s="372">
        <f>SUM(G177:G178)</f>
        <v>3440</v>
      </c>
      <c r="G180" s="382"/>
      <c r="H180" s="372">
        <f>SUM(I177:I178)</f>
        <v>2368.1999999999998</v>
      </c>
      <c r="I180" s="382"/>
    </row>
    <row r="181" spans="1:9" s="91" customFormat="1" ht="18.75" x14ac:dyDescent="0.25">
      <c r="A181" s="209" t="s">
        <v>35</v>
      </c>
      <c r="B181" s="210"/>
      <c r="C181" s="210"/>
      <c r="D181" s="211"/>
      <c r="E181" s="212"/>
      <c r="F181" s="372">
        <f>AVERAGE(D180:I180)</f>
        <v>2723.7466666666664</v>
      </c>
      <c r="G181" s="373"/>
      <c r="H181" s="207"/>
      <c r="I181" s="208"/>
    </row>
    <row r="182" spans="1:9" ht="138" customHeight="1" x14ac:dyDescent="0.25">
      <c r="A182" s="195"/>
      <c r="B182" s="196"/>
      <c r="C182" s="197"/>
      <c r="D182" s="374" t="s">
        <v>458</v>
      </c>
      <c r="E182" s="375"/>
      <c r="F182" s="374" t="s">
        <v>248</v>
      </c>
      <c r="G182" s="375"/>
      <c r="H182" s="376" t="s">
        <v>247</v>
      </c>
      <c r="I182" s="377"/>
    </row>
    <row r="183" spans="1:9" ht="57" customHeight="1" x14ac:dyDescent="0.25">
      <c r="A183" s="195"/>
      <c r="B183" s="196"/>
      <c r="C183" s="196"/>
      <c r="D183" s="213"/>
      <c r="E183" s="213"/>
      <c r="F183" s="213"/>
      <c r="G183" s="213"/>
      <c r="H183" s="213"/>
      <c r="I183" s="214"/>
    </row>
    <row r="184" spans="1:9" x14ac:dyDescent="0.25">
      <c r="A184" s="64"/>
      <c r="B184" s="24"/>
      <c r="C184" s="24"/>
      <c r="I184" s="62"/>
    </row>
    <row r="185" spans="1:9" x14ac:dyDescent="0.25">
      <c r="A185" s="149" t="s">
        <v>479</v>
      </c>
      <c r="C185" s="57"/>
      <c r="I185" s="62"/>
    </row>
    <row r="186" spans="1:9" x14ac:dyDescent="0.25">
      <c r="A186" s="149" t="s">
        <v>480</v>
      </c>
      <c r="C186" s="57"/>
      <c r="I186" s="62"/>
    </row>
    <row r="187" spans="1:9" x14ac:dyDescent="0.25">
      <c r="A187" s="149"/>
      <c r="C187" s="57"/>
      <c r="I187" s="62"/>
    </row>
    <row r="188" spans="1:9" x14ac:dyDescent="0.25">
      <c r="A188" s="65"/>
      <c r="B188" s="60"/>
      <c r="C188" s="60"/>
      <c r="D188" s="60"/>
      <c r="E188" s="60"/>
      <c r="F188" s="60"/>
      <c r="G188" s="60"/>
      <c r="H188" s="60"/>
      <c r="I188" s="66"/>
    </row>
    <row r="189" spans="1:9" x14ac:dyDescent="0.25">
      <c r="A189" s="198" t="s">
        <v>470</v>
      </c>
      <c r="H189" s="199" t="s">
        <v>33</v>
      </c>
      <c r="I189" s="63" t="s">
        <v>481</v>
      </c>
    </row>
    <row r="190" spans="1:9" x14ac:dyDescent="0.25">
      <c r="A190" s="378" t="s">
        <v>2</v>
      </c>
      <c r="B190" s="378" t="s">
        <v>30</v>
      </c>
      <c r="C190" s="378" t="s">
        <v>31</v>
      </c>
      <c r="D190" s="378" t="s">
        <v>32</v>
      </c>
      <c r="E190" s="378"/>
      <c r="F190" s="378"/>
      <c r="G190" s="378"/>
      <c r="H190" s="378"/>
      <c r="I190" s="378"/>
    </row>
    <row r="191" spans="1:9" s="21" customFormat="1" ht="40.5" customHeight="1" x14ac:dyDescent="0.25">
      <c r="A191" s="378"/>
      <c r="B191" s="378"/>
      <c r="C191" s="378"/>
      <c r="D191" s="346" t="s">
        <v>462</v>
      </c>
      <c r="E191" s="348"/>
      <c r="F191" s="346" t="s">
        <v>460</v>
      </c>
      <c r="G191" s="348"/>
      <c r="H191" s="346" t="s">
        <v>463</v>
      </c>
      <c r="I191" s="348"/>
    </row>
    <row r="192" spans="1:9" s="90" customFormat="1" ht="47.25" customHeight="1" x14ac:dyDescent="0.25">
      <c r="A192" s="379" t="s">
        <v>457</v>
      </c>
      <c r="B192" s="380"/>
      <c r="C192" s="380"/>
      <c r="D192" s="380"/>
      <c r="E192" s="380"/>
      <c r="F192" s="380"/>
      <c r="G192" s="380"/>
      <c r="H192" s="380"/>
      <c r="I192" s="381"/>
    </row>
    <row r="193" spans="1:9" ht="55.5" customHeight="1" x14ac:dyDescent="0.25">
      <c r="A193" s="200" t="str">
        <f>A192</f>
        <v>RALO LINEAR OCULTO 150MM</v>
      </c>
      <c r="B193" s="201" t="s">
        <v>40</v>
      </c>
      <c r="C193" s="202">
        <v>1</v>
      </c>
      <c r="D193" s="203">
        <v>1953.75</v>
      </c>
      <c r="E193" s="203">
        <f>ROUND(D193*$C193,2)</f>
        <v>1953.75</v>
      </c>
      <c r="F193" s="203">
        <v>1194.76</v>
      </c>
      <c r="G193" s="203">
        <f>ROUND(F193*$C193,2)</f>
        <v>1194.76</v>
      </c>
      <c r="H193" s="203">
        <f>555+20.79</f>
        <v>575.79</v>
      </c>
      <c r="I193" s="203">
        <v>575.79</v>
      </c>
    </row>
    <row r="194" spans="1:9" x14ac:dyDescent="0.25">
      <c r="A194" s="200"/>
      <c r="B194" s="201"/>
      <c r="C194" s="202"/>
      <c r="D194" s="203"/>
      <c r="E194" s="203"/>
      <c r="F194" s="203"/>
      <c r="G194" s="203"/>
      <c r="H194" s="203"/>
      <c r="I194" s="203"/>
    </row>
    <row r="195" spans="1:9" ht="8.25" customHeight="1" x14ac:dyDescent="0.25">
      <c r="A195" s="200"/>
      <c r="B195" s="201"/>
      <c r="C195" s="202"/>
      <c r="D195" s="204"/>
      <c r="E195" s="205"/>
      <c r="F195" s="204"/>
      <c r="G195" s="205"/>
      <c r="H195" s="204"/>
      <c r="I195" s="205"/>
    </row>
    <row r="196" spans="1:9" s="91" customFormat="1" x14ac:dyDescent="0.25">
      <c r="A196" s="206" t="s">
        <v>0</v>
      </c>
      <c r="B196" s="206"/>
      <c r="C196" s="206"/>
      <c r="D196" s="372">
        <f>SUM(E193:E194)</f>
        <v>1953.75</v>
      </c>
      <c r="E196" s="382"/>
      <c r="F196" s="372">
        <f>SUM(G193:G194)</f>
        <v>1194.76</v>
      </c>
      <c r="G196" s="382"/>
      <c r="H196" s="372">
        <f>SUM(I193:I194)</f>
        <v>575.79</v>
      </c>
      <c r="I196" s="382"/>
    </row>
    <row r="197" spans="1:9" s="91" customFormat="1" ht="18.75" x14ac:dyDescent="0.25">
      <c r="A197" s="209" t="s">
        <v>35</v>
      </c>
      <c r="B197" s="210"/>
      <c r="C197" s="210"/>
      <c r="D197" s="211"/>
      <c r="E197" s="212"/>
      <c r="F197" s="372">
        <f>AVERAGE(D196:I196)</f>
        <v>1241.4333333333334</v>
      </c>
      <c r="G197" s="373"/>
      <c r="H197" s="207"/>
      <c r="I197" s="208"/>
    </row>
    <row r="198" spans="1:9" ht="138" customHeight="1" x14ac:dyDescent="0.25">
      <c r="A198" s="195"/>
      <c r="B198" s="196"/>
      <c r="C198" s="197"/>
      <c r="D198" s="374" t="s">
        <v>459</v>
      </c>
      <c r="E198" s="375"/>
      <c r="F198" s="374" t="s">
        <v>461</v>
      </c>
      <c r="G198" s="375"/>
      <c r="H198" s="376" t="s">
        <v>464</v>
      </c>
      <c r="I198" s="377"/>
    </row>
    <row r="199" spans="1:9" ht="57" customHeight="1" x14ac:dyDescent="0.25">
      <c r="A199" s="195"/>
      <c r="B199" s="196"/>
      <c r="C199" s="196"/>
      <c r="D199" s="213"/>
      <c r="E199" s="213"/>
      <c r="F199" s="213"/>
      <c r="G199" s="213"/>
      <c r="H199" s="213"/>
      <c r="I199" s="214"/>
    </row>
    <row r="200" spans="1:9" x14ac:dyDescent="0.25">
      <c r="A200" s="64"/>
      <c r="B200" s="24"/>
      <c r="C200" s="24"/>
      <c r="I200" s="62"/>
    </row>
    <row r="201" spans="1:9" x14ac:dyDescent="0.25">
      <c r="A201" s="149" t="s">
        <v>479</v>
      </c>
      <c r="C201" s="57"/>
      <c r="I201" s="62"/>
    </row>
    <row r="202" spans="1:9" x14ac:dyDescent="0.25">
      <c r="A202" s="149" t="s">
        <v>480</v>
      </c>
      <c r="C202" s="57"/>
      <c r="I202" s="62"/>
    </row>
    <row r="203" spans="1:9" x14ac:dyDescent="0.25">
      <c r="A203" s="149"/>
      <c r="C203" s="57"/>
      <c r="I203" s="62"/>
    </row>
    <row r="204" spans="1:9" x14ac:dyDescent="0.25">
      <c r="A204" s="149"/>
      <c r="C204" s="57"/>
      <c r="I204" s="62"/>
    </row>
    <row r="205" spans="1:9" x14ac:dyDescent="0.25">
      <c r="A205" s="65"/>
      <c r="B205" s="60"/>
      <c r="C205" s="60"/>
      <c r="D205" s="60"/>
      <c r="E205" s="60"/>
      <c r="F205" s="60"/>
      <c r="G205" s="60"/>
      <c r="H205" s="60"/>
      <c r="I205" s="66"/>
    </row>
    <row r="206" spans="1:9" ht="35.25" customHeight="1" x14ac:dyDescent="0.25">
      <c r="A206" s="358" t="s">
        <v>100</v>
      </c>
      <c r="B206" s="359"/>
      <c r="C206" s="360" t="s">
        <v>1</v>
      </c>
      <c r="D206" s="361"/>
      <c r="E206" s="362"/>
      <c r="F206" s="216" t="s">
        <v>152</v>
      </c>
      <c r="G206" s="216" t="s">
        <v>7</v>
      </c>
      <c r="H206" s="216" t="s">
        <v>104</v>
      </c>
      <c r="I206" s="96"/>
    </row>
    <row r="207" spans="1:9" ht="35.25" customHeight="1" x14ac:dyDescent="0.25">
      <c r="A207" s="363" t="s">
        <v>96</v>
      </c>
      <c r="B207" s="364"/>
      <c r="C207" s="363" t="s">
        <v>98</v>
      </c>
      <c r="D207" s="365"/>
      <c r="E207" s="364"/>
      <c r="F207" s="201">
        <f>F210</f>
        <v>10</v>
      </c>
      <c r="G207" s="201" t="s">
        <v>105</v>
      </c>
      <c r="H207" s="217">
        <f>I212/F207</f>
        <v>2429.9468000000006</v>
      </c>
      <c r="I207" s="96"/>
    </row>
    <row r="208" spans="1:9" ht="35.25" customHeight="1" x14ac:dyDescent="0.25">
      <c r="A208" s="89"/>
      <c r="C208" s="218"/>
      <c r="D208" s="219"/>
      <c r="E208" s="219"/>
      <c r="F208" s="21"/>
      <c r="H208" s="199"/>
      <c r="I208" s="66"/>
    </row>
    <row r="209" spans="1:9" ht="35.25" customHeight="1" x14ac:dyDescent="0.25">
      <c r="A209" s="220" t="s">
        <v>101</v>
      </c>
      <c r="B209" s="220" t="s">
        <v>102</v>
      </c>
      <c r="C209" s="346" t="s">
        <v>103</v>
      </c>
      <c r="D209" s="347"/>
      <c r="E209" s="348"/>
      <c r="F209" s="215" t="s">
        <v>105</v>
      </c>
      <c r="G209" s="215" t="s">
        <v>269</v>
      </c>
      <c r="H209" s="215" t="s">
        <v>106</v>
      </c>
      <c r="I209" s="95" t="s">
        <v>151</v>
      </c>
    </row>
    <row r="210" spans="1:9" ht="35.25" customHeight="1" x14ac:dyDescent="0.25">
      <c r="A210" s="221" t="s">
        <v>348</v>
      </c>
      <c r="B210" s="222">
        <v>90777</v>
      </c>
      <c r="C210" s="366" t="s">
        <v>149</v>
      </c>
      <c r="D210" s="367"/>
      <c r="E210" s="368"/>
      <c r="F210" s="222">
        <v>10</v>
      </c>
      <c r="G210" s="223">
        <f>F216</f>
        <v>17.5</v>
      </c>
      <c r="H210" s="224">
        <v>130.52000000000001</v>
      </c>
      <c r="I210" s="225">
        <v>22841.000000000004</v>
      </c>
    </row>
    <row r="211" spans="1:9" ht="35.25" customHeight="1" x14ac:dyDescent="0.25">
      <c r="A211" s="221" t="s">
        <v>348</v>
      </c>
      <c r="B211" s="222">
        <v>100309</v>
      </c>
      <c r="C211" s="366" t="s">
        <v>150</v>
      </c>
      <c r="D211" s="367"/>
      <c r="E211" s="368"/>
      <c r="F211" s="222">
        <v>9</v>
      </c>
      <c r="G211" s="223">
        <f>F217</f>
        <v>2.2000000000000002</v>
      </c>
      <c r="H211" s="224">
        <v>73.66</v>
      </c>
      <c r="I211" s="225">
        <v>1458.4679999999998</v>
      </c>
    </row>
    <row r="212" spans="1:9" ht="35.25" customHeight="1" x14ac:dyDescent="0.25">
      <c r="A212" s="89"/>
      <c r="G212" s="57"/>
      <c r="H212" s="102"/>
      <c r="I212" s="226">
        <v>24299.468000000004</v>
      </c>
    </row>
    <row r="213" spans="1:9" ht="35.25" customHeight="1" x14ac:dyDescent="0.25">
      <c r="A213" s="89"/>
      <c r="G213" s="57"/>
      <c r="H213" s="227"/>
      <c r="I213" s="228"/>
    </row>
    <row r="214" spans="1:9" ht="28.5" customHeight="1" x14ac:dyDescent="0.25">
      <c r="A214" s="369" t="s">
        <v>267</v>
      </c>
      <c r="B214" s="370"/>
      <c r="G214" s="57"/>
      <c r="H214" s="57"/>
      <c r="I214" s="229"/>
    </row>
    <row r="215" spans="1:9" ht="28.5" customHeight="1" x14ac:dyDescent="0.25">
      <c r="A215" s="371" t="s">
        <v>273</v>
      </c>
      <c r="B215" s="371"/>
      <c r="C215" s="371"/>
      <c r="D215" s="230" t="s">
        <v>268</v>
      </c>
      <c r="E215" s="230" t="s">
        <v>270</v>
      </c>
      <c r="F215" s="230" t="s">
        <v>269</v>
      </c>
      <c r="G215" s="354" t="s">
        <v>265</v>
      </c>
      <c r="H215" s="354"/>
      <c r="I215" s="354"/>
    </row>
    <row r="216" spans="1:9" ht="28.5" customHeight="1" x14ac:dyDescent="0.25">
      <c r="A216" s="355" t="s">
        <v>271</v>
      </c>
      <c r="B216" s="355"/>
      <c r="C216" s="355"/>
      <c r="D216" s="231">
        <v>10</v>
      </c>
      <c r="E216" s="231">
        <v>1.75</v>
      </c>
      <c r="F216" s="231">
        <f>E216*D216</f>
        <v>17.5</v>
      </c>
      <c r="G216" s="356" t="s">
        <v>266</v>
      </c>
      <c r="H216" s="356"/>
      <c r="I216" s="356"/>
    </row>
    <row r="217" spans="1:9" ht="28.5" customHeight="1" x14ac:dyDescent="0.25">
      <c r="A217" s="357" t="s">
        <v>272</v>
      </c>
      <c r="B217" s="357"/>
      <c r="C217" s="357"/>
      <c r="D217" s="231">
        <v>4</v>
      </c>
      <c r="E217" s="231">
        <v>0.55000000000000004</v>
      </c>
      <c r="F217" s="231">
        <f>E217*D217</f>
        <v>2.2000000000000002</v>
      </c>
      <c r="G217" s="356" t="s">
        <v>437</v>
      </c>
      <c r="H217" s="356"/>
      <c r="I217" s="356"/>
    </row>
    <row r="218" spans="1:9" ht="62.25" customHeight="1" x14ac:dyDescent="0.25">
      <c r="A218" s="89"/>
      <c r="I218" s="62"/>
    </row>
    <row r="219" spans="1:9" x14ac:dyDescent="0.25">
      <c r="A219" s="64"/>
      <c r="B219" s="24"/>
      <c r="C219" s="24"/>
      <c r="I219" s="62"/>
    </row>
    <row r="220" spans="1:9" x14ac:dyDescent="0.25">
      <c r="A220" s="149" t="s">
        <v>479</v>
      </c>
      <c r="C220" s="57"/>
      <c r="I220" s="62"/>
    </row>
    <row r="221" spans="1:9" x14ac:dyDescent="0.25">
      <c r="A221" s="149" t="s">
        <v>480</v>
      </c>
      <c r="C221" s="57"/>
      <c r="I221" s="62"/>
    </row>
    <row r="222" spans="1:9" x14ac:dyDescent="0.25">
      <c r="A222" s="149"/>
      <c r="C222" s="57"/>
      <c r="I222" s="62"/>
    </row>
    <row r="223" spans="1:9" x14ac:dyDescent="0.25">
      <c r="A223" s="89"/>
      <c r="I223" s="62"/>
    </row>
    <row r="224" spans="1:9" ht="32.25" customHeight="1" x14ac:dyDescent="0.25">
      <c r="A224" s="358" t="s">
        <v>100</v>
      </c>
      <c r="B224" s="359"/>
      <c r="C224" s="360" t="s">
        <v>1</v>
      </c>
      <c r="D224" s="361"/>
      <c r="E224" s="362"/>
      <c r="F224" s="216" t="s">
        <v>152</v>
      </c>
      <c r="G224" s="216" t="s">
        <v>7</v>
      </c>
      <c r="H224" s="216" t="s">
        <v>104</v>
      </c>
      <c r="I224" s="96"/>
    </row>
    <row r="225" spans="1:9" ht="32.25" customHeight="1" x14ac:dyDescent="0.25">
      <c r="A225" s="363" t="s">
        <v>97</v>
      </c>
      <c r="B225" s="364"/>
      <c r="C225" s="363" t="s">
        <v>315</v>
      </c>
      <c r="D225" s="365"/>
      <c r="E225" s="364"/>
      <c r="F225" s="201">
        <f>F228</f>
        <v>7</v>
      </c>
      <c r="G225" s="201" t="s">
        <v>105</v>
      </c>
      <c r="H225" s="217">
        <f>I230/F225</f>
        <v>855.04354285714282</v>
      </c>
      <c r="I225" s="96"/>
    </row>
    <row r="226" spans="1:9" ht="32.25" customHeight="1" x14ac:dyDescent="0.25">
      <c r="A226" s="150"/>
      <c r="B226"/>
      <c r="C226" s="218"/>
      <c r="D226" s="219"/>
      <c r="E226" s="219"/>
      <c r="F226" s="21"/>
      <c r="H226" s="199"/>
      <c r="I226" s="232"/>
    </row>
    <row r="227" spans="1:9" ht="32.25" customHeight="1" x14ac:dyDescent="0.25">
      <c r="A227" s="220" t="s">
        <v>101</v>
      </c>
      <c r="B227" s="220" t="s">
        <v>102</v>
      </c>
      <c r="C227" s="346" t="s">
        <v>103</v>
      </c>
      <c r="D227" s="347"/>
      <c r="E227" s="348"/>
      <c r="F227" s="215" t="s">
        <v>284</v>
      </c>
      <c r="G227" s="215" t="s">
        <v>7</v>
      </c>
      <c r="H227" s="215" t="s">
        <v>106</v>
      </c>
      <c r="I227" s="215" t="s">
        <v>151</v>
      </c>
    </row>
    <row r="228" spans="1:9" ht="66" customHeight="1" x14ac:dyDescent="0.25">
      <c r="A228" s="221" t="s">
        <v>348</v>
      </c>
      <c r="B228" s="222">
        <v>10775</v>
      </c>
      <c r="C228" s="349" t="s">
        <v>285</v>
      </c>
      <c r="D228" s="350"/>
      <c r="E228" s="351"/>
      <c r="F228" s="222">
        <v>7</v>
      </c>
      <c r="G228" s="222" t="s">
        <v>105</v>
      </c>
      <c r="H228" s="224">
        <v>847.5</v>
      </c>
      <c r="I228" s="224">
        <v>5932.5</v>
      </c>
    </row>
    <row r="229" spans="1:9" ht="66" customHeight="1" x14ac:dyDescent="0.25">
      <c r="A229" s="221" t="s">
        <v>348</v>
      </c>
      <c r="B229" s="222">
        <v>100952</v>
      </c>
      <c r="C229" s="349" t="s">
        <v>466</v>
      </c>
      <c r="D229" s="350"/>
      <c r="E229" s="351"/>
      <c r="F229" s="222">
        <f>0.9*19.3</f>
        <v>17.37</v>
      </c>
      <c r="G229" s="222" t="s">
        <v>467</v>
      </c>
      <c r="H229" s="224">
        <v>3.04</v>
      </c>
      <c r="I229" s="224">
        <v>52.8048</v>
      </c>
    </row>
    <row r="230" spans="1:9" ht="32.25" customHeight="1" x14ac:dyDescent="0.25">
      <c r="A230" s="233"/>
      <c r="B230" s="234"/>
      <c r="C230" s="235"/>
      <c r="D230" s="235"/>
      <c r="E230" s="235"/>
      <c r="F230" s="236"/>
      <c r="G230" s="159"/>
      <c r="H230" s="152"/>
      <c r="I230" s="237">
        <v>5985.3047999999999</v>
      </c>
    </row>
    <row r="231" spans="1:9" ht="32.25" customHeight="1" x14ac:dyDescent="0.25">
      <c r="A231" s="153"/>
      <c r="B231" s="238"/>
      <c r="C231" s="238"/>
      <c r="D231" s="21"/>
      <c r="E231" s="21"/>
      <c r="F231" s="21"/>
      <c r="G231" s="21"/>
      <c r="H231" s="239"/>
      <c r="I231" s="154"/>
    </row>
    <row r="232" spans="1:9" ht="32.25" customHeight="1" x14ac:dyDescent="0.25">
      <c r="A232" s="153"/>
      <c r="B232" s="238"/>
      <c r="C232" s="238"/>
      <c r="D232" s="21"/>
      <c r="E232" s="21"/>
      <c r="F232" s="21"/>
      <c r="G232" s="21"/>
      <c r="H232" s="239"/>
      <c r="I232" s="154"/>
    </row>
    <row r="233" spans="1:9" ht="32.25" customHeight="1" x14ac:dyDescent="0.25">
      <c r="A233" s="64"/>
      <c r="B233" s="24"/>
      <c r="C233" s="24"/>
      <c r="D233" s="21"/>
      <c r="E233" s="21"/>
      <c r="F233" s="21"/>
      <c r="G233" s="239"/>
      <c r="H233" s="239"/>
      <c r="I233" s="154"/>
    </row>
    <row r="234" spans="1:9" x14ac:dyDescent="0.25">
      <c r="A234" s="149" t="s">
        <v>479</v>
      </c>
      <c r="C234" s="57"/>
      <c r="D234" s="21"/>
      <c r="E234" s="21"/>
      <c r="F234" s="21"/>
      <c r="G234" s="239"/>
      <c r="H234" s="239"/>
      <c r="I234" s="154"/>
    </row>
    <row r="235" spans="1:9" x14ac:dyDescent="0.25">
      <c r="A235" s="149" t="s">
        <v>480</v>
      </c>
      <c r="C235" s="57"/>
      <c r="I235" s="62"/>
    </row>
    <row r="236" spans="1:9" x14ac:dyDescent="0.25">
      <c r="A236" s="65"/>
      <c r="B236" s="60"/>
      <c r="C236" s="60"/>
      <c r="D236" s="60"/>
      <c r="E236" s="60"/>
      <c r="F236" s="60"/>
      <c r="G236" s="60"/>
      <c r="H236" s="60"/>
      <c r="I236" s="66"/>
    </row>
    <row r="237" spans="1:9" x14ac:dyDescent="0.25">
      <c r="A237" s="65"/>
      <c r="B237" s="60"/>
      <c r="C237" s="60"/>
      <c r="D237" s="60"/>
      <c r="E237" s="60"/>
      <c r="F237" s="60"/>
      <c r="G237" s="60"/>
      <c r="H237" s="60"/>
      <c r="I237" s="66"/>
    </row>
  </sheetData>
  <mergeCells count="219">
    <mergeCell ref="D182:E182"/>
    <mergeCell ref="F182:G182"/>
    <mergeCell ref="H182:I182"/>
    <mergeCell ref="A174:A175"/>
    <mergeCell ref="B174:B175"/>
    <mergeCell ref="C174:C175"/>
    <mergeCell ref="D174:I174"/>
    <mergeCell ref="D175:E175"/>
    <mergeCell ref="F175:G175"/>
    <mergeCell ref="H175:I175"/>
    <mergeCell ref="A176:I176"/>
    <mergeCell ref="D180:E180"/>
    <mergeCell ref="F180:G180"/>
    <mergeCell ref="H180:I180"/>
    <mergeCell ref="D116:E116"/>
    <mergeCell ref="F116:G116"/>
    <mergeCell ref="H116:I116"/>
    <mergeCell ref="F117:G117"/>
    <mergeCell ref="D118:E118"/>
    <mergeCell ref="F118:G118"/>
    <mergeCell ref="H118:I118"/>
    <mergeCell ref="A112:A113"/>
    <mergeCell ref="F181:G181"/>
    <mergeCell ref="D132:E132"/>
    <mergeCell ref="F132:G132"/>
    <mergeCell ref="H132:I132"/>
    <mergeCell ref="F133:G133"/>
    <mergeCell ref="D134:E134"/>
    <mergeCell ref="F134:G134"/>
    <mergeCell ref="H134:I134"/>
    <mergeCell ref="A126:A127"/>
    <mergeCell ref="B126:B127"/>
    <mergeCell ref="C126:C127"/>
    <mergeCell ref="D126:I126"/>
    <mergeCell ref="D127:E127"/>
    <mergeCell ref="F127:G127"/>
    <mergeCell ref="H127:I127"/>
    <mergeCell ref="A128:I128"/>
    <mergeCell ref="B112:B113"/>
    <mergeCell ref="C112:C113"/>
    <mergeCell ref="D112:I112"/>
    <mergeCell ref="D113:E113"/>
    <mergeCell ref="F113:G113"/>
    <mergeCell ref="H113:I113"/>
    <mergeCell ref="A114:I114"/>
    <mergeCell ref="D104:E104"/>
    <mergeCell ref="F104:G104"/>
    <mergeCell ref="H104:I104"/>
    <mergeCell ref="B98:B99"/>
    <mergeCell ref="C98:C99"/>
    <mergeCell ref="D98:I98"/>
    <mergeCell ref="D99:E99"/>
    <mergeCell ref="F99:G99"/>
    <mergeCell ref="H99:I99"/>
    <mergeCell ref="D102:E102"/>
    <mergeCell ref="F102:G102"/>
    <mergeCell ref="H102:I102"/>
    <mergeCell ref="F103:G103"/>
    <mergeCell ref="A100:I100"/>
    <mergeCell ref="A84:A85"/>
    <mergeCell ref="B84:B85"/>
    <mergeCell ref="C84:C85"/>
    <mergeCell ref="D84:I84"/>
    <mergeCell ref="D85:E85"/>
    <mergeCell ref="F85:G85"/>
    <mergeCell ref="H71:I71"/>
    <mergeCell ref="D88:E88"/>
    <mergeCell ref="F88:G88"/>
    <mergeCell ref="H88:I88"/>
    <mergeCell ref="F75:G75"/>
    <mergeCell ref="D76:E76"/>
    <mergeCell ref="F76:G76"/>
    <mergeCell ref="H76:I76"/>
    <mergeCell ref="F89:G89"/>
    <mergeCell ref="D90:E90"/>
    <mergeCell ref="F90:G90"/>
    <mergeCell ref="H90:I90"/>
    <mergeCell ref="A86:I86"/>
    <mergeCell ref="H85:I85"/>
    <mergeCell ref="F71:G71"/>
    <mergeCell ref="A98:A99"/>
    <mergeCell ref="A54:A55"/>
    <mergeCell ref="B54:B55"/>
    <mergeCell ref="C54:C55"/>
    <mergeCell ref="D54:I54"/>
    <mergeCell ref="D55:E55"/>
    <mergeCell ref="F55:G55"/>
    <mergeCell ref="H55:I55"/>
    <mergeCell ref="D74:E74"/>
    <mergeCell ref="F74:G74"/>
    <mergeCell ref="H74:I74"/>
    <mergeCell ref="A72:I72"/>
    <mergeCell ref="A56:I56"/>
    <mergeCell ref="D60:E60"/>
    <mergeCell ref="F60:G60"/>
    <mergeCell ref="H60:I60"/>
    <mergeCell ref="F61:G61"/>
    <mergeCell ref="D62:E62"/>
    <mergeCell ref="F62:G62"/>
    <mergeCell ref="H62:I62"/>
    <mergeCell ref="A70:A71"/>
    <mergeCell ref="B70:B71"/>
    <mergeCell ref="C70:C71"/>
    <mergeCell ref="D70:I70"/>
    <mergeCell ref="D71:E71"/>
    <mergeCell ref="A6:A7"/>
    <mergeCell ref="B6:B7"/>
    <mergeCell ref="C6:C7"/>
    <mergeCell ref="D6:I6"/>
    <mergeCell ref="D7:E7"/>
    <mergeCell ref="F7:G7"/>
    <mergeCell ref="H7:I7"/>
    <mergeCell ref="A22:A23"/>
    <mergeCell ref="B22:B23"/>
    <mergeCell ref="C22:C23"/>
    <mergeCell ref="D22:I22"/>
    <mergeCell ref="D23:E23"/>
    <mergeCell ref="F23:G23"/>
    <mergeCell ref="H23:I23"/>
    <mergeCell ref="D12:E12"/>
    <mergeCell ref="F12:G12"/>
    <mergeCell ref="H12:I12"/>
    <mergeCell ref="F13:G13"/>
    <mergeCell ref="D14:E14"/>
    <mergeCell ref="F14:G14"/>
    <mergeCell ref="H14:I14"/>
    <mergeCell ref="A8:I8"/>
    <mergeCell ref="B38:B39"/>
    <mergeCell ref="C38:C39"/>
    <mergeCell ref="D38:I38"/>
    <mergeCell ref="D39:E39"/>
    <mergeCell ref="F39:G39"/>
    <mergeCell ref="H39:I39"/>
    <mergeCell ref="D46:E46"/>
    <mergeCell ref="F46:G46"/>
    <mergeCell ref="H46:I46"/>
    <mergeCell ref="A40:I40"/>
    <mergeCell ref="D28:E28"/>
    <mergeCell ref="F28:G28"/>
    <mergeCell ref="H28:I28"/>
    <mergeCell ref="F29:G29"/>
    <mergeCell ref="A24:I24"/>
    <mergeCell ref="F143:G143"/>
    <mergeCell ref="H143:I143"/>
    <mergeCell ref="A144:I144"/>
    <mergeCell ref="D148:E148"/>
    <mergeCell ref="F148:G148"/>
    <mergeCell ref="H148:I148"/>
    <mergeCell ref="D30:E30"/>
    <mergeCell ref="F30:G30"/>
    <mergeCell ref="H30:I30"/>
    <mergeCell ref="F44:G44"/>
    <mergeCell ref="F45:G45"/>
    <mergeCell ref="D44:E44"/>
    <mergeCell ref="A142:A143"/>
    <mergeCell ref="B142:B143"/>
    <mergeCell ref="C142:C143"/>
    <mergeCell ref="D142:I142"/>
    <mergeCell ref="D143:E143"/>
    <mergeCell ref="H44:I44"/>
    <mergeCell ref="A38:A39"/>
    <mergeCell ref="F149:G149"/>
    <mergeCell ref="F150:G150"/>
    <mergeCell ref="F166:G166"/>
    <mergeCell ref="H166:I166"/>
    <mergeCell ref="F159:G159"/>
    <mergeCell ref="H159:I159"/>
    <mergeCell ref="A158:A159"/>
    <mergeCell ref="B158:B159"/>
    <mergeCell ref="C158:C159"/>
    <mergeCell ref="D158:I158"/>
    <mergeCell ref="D159:E159"/>
    <mergeCell ref="A160:I160"/>
    <mergeCell ref="D164:E164"/>
    <mergeCell ref="F164:G164"/>
    <mergeCell ref="H164:I164"/>
    <mergeCell ref="F165:G165"/>
    <mergeCell ref="D166:E166"/>
    <mergeCell ref="D150:E150"/>
    <mergeCell ref="H150:I150"/>
    <mergeCell ref="A215:C215"/>
    <mergeCell ref="F197:G197"/>
    <mergeCell ref="D198:E198"/>
    <mergeCell ref="F198:G198"/>
    <mergeCell ref="H198:I198"/>
    <mergeCell ref="A190:A191"/>
    <mergeCell ref="B190:B191"/>
    <mergeCell ref="C190:C191"/>
    <mergeCell ref="D190:I190"/>
    <mergeCell ref="D191:E191"/>
    <mergeCell ref="F191:G191"/>
    <mergeCell ref="H191:I191"/>
    <mergeCell ref="A192:I192"/>
    <mergeCell ref="D196:E196"/>
    <mergeCell ref="F196:G196"/>
    <mergeCell ref="H196:I196"/>
    <mergeCell ref="C227:E227"/>
    <mergeCell ref="C228:E228"/>
    <mergeCell ref="C229:E229"/>
    <mergeCell ref="B1:G1"/>
    <mergeCell ref="B3:G3"/>
    <mergeCell ref="B4:G4"/>
    <mergeCell ref="G215:I215"/>
    <mergeCell ref="A216:C216"/>
    <mergeCell ref="G216:I216"/>
    <mergeCell ref="A217:C217"/>
    <mergeCell ref="G217:I217"/>
    <mergeCell ref="A224:B224"/>
    <mergeCell ref="C224:E224"/>
    <mergeCell ref="A225:B225"/>
    <mergeCell ref="C225:E225"/>
    <mergeCell ref="A206:B206"/>
    <mergeCell ref="C206:E206"/>
    <mergeCell ref="A207:B207"/>
    <mergeCell ref="C207:E207"/>
    <mergeCell ref="C209:E209"/>
    <mergeCell ref="C210:E210"/>
    <mergeCell ref="C211:E211"/>
    <mergeCell ref="A214:B214"/>
  </mergeCells>
  <phoneticPr fontId="27" type="noConversion"/>
  <printOptions horizontalCentered="1" verticalCentered="1"/>
  <pageMargins left="0.19685039370078741" right="0.23622047244094491" top="0.47244094488188981" bottom="0.78740157480314965" header="0.31496062992125984" footer="0.31496062992125984"/>
  <pageSetup paperSize="9" scale="73" orientation="landscape" r:id="rId1"/>
  <rowBreaks count="14" manualBreakCount="14">
    <brk id="20" max="16383" man="1"/>
    <brk id="36" max="8" man="1"/>
    <brk id="52" max="8" man="1"/>
    <brk id="68" max="8" man="1"/>
    <brk id="82" max="8" man="1"/>
    <brk id="96" max="8" man="1"/>
    <brk id="110" max="8" man="1"/>
    <brk id="124" max="8" man="1"/>
    <brk id="140" max="8" man="1"/>
    <brk id="156" max="8" man="1"/>
    <brk id="172" max="8" man="1"/>
    <brk id="188" max="8" man="1"/>
    <brk id="204" max="8" man="1"/>
    <brk id="22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6</vt:i4>
      </vt:variant>
    </vt:vector>
  </HeadingPairs>
  <TitlesOfParts>
    <vt:vector size="9" baseType="lpstr">
      <vt:lpstr>ANEXO II</vt:lpstr>
      <vt:lpstr>ANEXO XIII</vt:lpstr>
      <vt:lpstr>ANEXO XIV</vt:lpstr>
      <vt:lpstr>'ANEXO II'!Area_de_impressao</vt:lpstr>
      <vt:lpstr>'ANEXO XIII'!Area_de_impressao</vt:lpstr>
      <vt:lpstr>'ANEXO XIV'!Area_de_impressao</vt:lpstr>
      <vt:lpstr>'ANEXO II'!Titulos_de_impressao</vt:lpstr>
      <vt:lpstr>'ANEXO XIII'!Titulos_de_impressao</vt:lpstr>
      <vt:lpstr>'ANEXO XIV'!Titulos_de_impressao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dmaffonso</dc:creator>
  <cp:lastModifiedBy>Engenharia</cp:lastModifiedBy>
  <cp:lastPrinted>2025-09-22T20:26:27Z</cp:lastPrinted>
  <dcterms:created xsi:type="dcterms:W3CDTF">2020-11-30T17:33:04Z</dcterms:created>
  <dcterms:modified xsi:type="dcterms:W3CDTF">2025-09-22T20:28:13Z</dcterms:modified>
</cp:coreProperties>
</file>